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7875" activeTab="3"/>
  </bookViews>
  <sheets>
    <sheet name="EJEC INGRESOS" sheetId="1" r:id="rId1"/>
    <sheet name="EJEC GASTOS" sheetId="2" r:id="rId2"/>
    <sheet name="PAC INGRESOS" sheetId="3" r:id="rId3"/>
    <sheet name="PAC GASTOS" sheetId="4" r:id="rId4"/>
  </sheets>
  <definedNames/>
  <calcPr fullCalcOnLoad="1"/>
</workbook>
</file>

<file path=xl/sharedStrings.xml><?xml version="1.0" encoding="utf-8"?>
<sst xmlns="http://schemas.openxmlformats.org/spreadsheetml/2006/main" count="331" uniqueCount="139">
  <si>
    <t>ORDENADOR DEL GASTO</t>
  </si>
  <si>
    <t>MARZO</t>
  </si>
  <si>
    <t>FEBRERO</t>
  </si>
  <si>
    <t>ENERO</t>
  </si>
  <si>
    <t>REDUCCION</t>
  </si>
  <si>
    <t>CONTRACREDITO</t>
  </si>
  <si>
    <t>CREDITO</t>
  </si>
  <si>
    <t>ADICION</t>
  </si>
  <si>
    <t>TOTAL POR EJECUTAR</t>
  </si>
  <si>
    <t>TOTAL EJECUTADO</t>
  </si>
  <si>
    <t>PPTO FINAL</t>
  </si>
  <si>
    <t>MODIFICACIONES</t>
  </si>
  <si>
    <t>PPTO INICIAL</t>
  </si>
  <si>
    <t>RUBRO</t>
  </si>
  <si>
    <t>CODIGO PPTAL</t>
  </si>
  <si>
    <t>INFORME DE EJECUCION PRESUPUESTAL DE GASTOS</t>
  </si>
  <si>
    <t>TOTALES</t>
  </si>
  <si>
    <t>CENTRO ADMINISTRATIVO  MUNICIPAL CAM</t>
  </si>
  <si>
    <t>Carrera 16 No. 17- 00, P1, teléfono 7417100  extensión 128</t>
  </si>
  <si>
    <t>%  POR EJECUTAR</t>
  </si>
  <si>
    <t>%  EJECUTADO</t>
  </si>
  <si>
    <t>SECRETARIA DE EDUCACION MUNICIPAL</t>
  </si>
  <si>
    <t>INSTITUCION EDUCATIVA: CASD HERMOGENES MAZA</t>
  </si>
  <si>
    <t>CERTIFICADOS Y CONSTANCIAS</t>
  </si>
  <si>
    <t>TRANSFERENCIAS MUNICIPALES</t>
  </si>
  <si>
    <t>OTROS RECURSOS DEL BALANCE</t>
  </si>
  <si>
    <t>MATERIALES Y SUMINISTROS</t>
  </si>
  <si>
    <t>MANTENIMIENTO</t>
  </si>
  <si>
    <t>IMPRESOS Y PUBLICACIONES</t>
  </si>
  <si>
    <t>GASTOS FINANCIEROS</t>
  </si>
  <si>
    <t>CONTADORA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</si>
  <si>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</si>
  <si>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</si>
  <si>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</si>
  <si>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</si>
  <si>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</si>
  <si>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</si>
  <si>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</si>
  <si>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</si>
  <si>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</si>
  <si>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</si>
  <si>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02034210</t>
  </si>
  <si>
    <t>PROGRAMA VALIDACION ADULTOS</t>
  </si>
  <si>
    <t>02034213</t>
  </si>
  <si>
    <t>02034214</t>
  </si>
  <si>
    <t>02034215</t>
  </si>
  <si>
    <t>02035201</t>
  </si>
  <si>
    <t>02040201</t>
  </si>
  <si>
    <t>02079002</t>
  </si>
  <si>
    <t>CONVENIO INTERINSTITUCIONAL</t>
  </si>
  <si>
    <t>TRANSFERENCIAS NACIONALES</t>
  </si>
  <si>
    <t>03200801</t>
  </si>
  <si>
    <t>03201001</t>
  </si>
  <si>
    <t>03210401</t>
  </si>
  <si>
    <t>03210402</t>
  </si>
  <si>
    <t>03210601</t>
  </si>
  <si>
    <t>03210701</t>
  </si>
  <si>
    <t>03210801</t>
  </si>
  <si>
    <t>03210901</t>
  </si>
  <si>
    <t>03211001</t>
  </si>
  <si>
    <t>03211101</t>
  </si>
  <si>
    <t>03211102</t>
  </si>
  <si>
    <t>03211201</t>
  </si>
  <si>
    <t>03212401</t>
  </si>
  <si>
    <t>SCIOS. PERSON. INDIR - HONORARIOS</t>
  </si>
  <si>
    <t>REMUNERACION SERVICIOS TECNICOS</t>
  </si>
  <si>
    <t>COMPRA DE BIENES Y EQUIPO</t>
  </si>
  <si>
    <t>ADECUACIONES DE INMUEBLES</t>
  </si>
  <si>
    <t>COMUNICACION Y TRANSPORTE CON EDUCANDOS</t>
  </si>
  <si>
    <t>SERVICIOS PUBLICOS</t>
  </si>
  <si>
    <t>SEGUROS GRALES</t>
  </si>
  <si>
    <t>02079003</t>
  </si>
  <si>
    <t>INDEMNIZACION</t>
  </si>
  <si>
    <t>02071901</t>
  </si>
  <si>
    <t>RENDIMIENTOS FINNACIEROS</t>
  </si>
  <si>
    <t>ALBA LUCIA TOTENA R.</t>
  </si>
  <si>
    <t>GUILLERMO BALLEN OSORIO</t>
  </si>
  <si>
    <t>TP 45634-T</t>
  </si>
  <si>
    <t>02034211</t>
  </si>
  <si>
    <t>PROGRAMA DE EDUCACION NO FORMAL</t>
  </si>
  <si>
    <t>02034212</t>
  </si>
  <si>
    <t>DERECHOS DE  GRADO</t>
  </si>
  <si>
    <t>OTROS INGRESOS Y DONACIONES</t>
  </si>
  <si>
    <t>ARRENDAMIENTO TIENDA ESCOLAR</t>
  </si>
  <si>
    <t>02040202</t>
  </si>
  <si>
    <t>IMPUESTO DE VEHICULO</t>
  </si>
  <si>
    <t>03219004</t>
  </si>
  <si>
    <t>03219007</t>
  </si>
  <si>
    <t>FOTOCOPIAS</t>
  </si>
  <si>
    <t>05369002</t>
  </si>
  <si>
    <t>05369003</t>
  </si>
  <si>
    <t>05369005</t>
  </si>
  <si>
    <t>PROYEC AMBIENTAL PRAES, PREVENCION Y ATENCION DE DESASTRES</t>
  </si>
  <si>
    <t>05369006</t>
  </si>
  <si>
    <t>PROYEC MEJORAMIENTO A LA GESTION ESCOLAR APOYO A LAS AREAS, ASIGNATURA Y A LA MEDIA</t>
  </si>
  <si>
    <t>05369009</t>
  </si>
  <si>
    <t>PROYEC MANTENIMIENTO, ADQUISICIONES REPARACIONES DE LA PLANTA FISICAY MOBILIARIA</t>
  </si>
  <si>
    <t>05369011</t>
  </si>
  <si>
    <t>IMPLEMENTACION DE LAS TICS</t>
  </si>
  <si>
    <t>05369015</t>
  </si>
  <si>
    <t>PROYECTO PILOTAJE Y BILINGUISMO</t>
  </si>
  <si>
    <t>ARRENDAMIENTO BIEN MUEBLE</t>
  </si>
  <si>
    <t>COMBUSTIBLE VEHICULO</t>
  </si>
  <si>
    <t>PROYEC TIEMPO LIBRE, ACTIVIDADES LUDICAS, RECREATIVAS, CIENTIFICAS, DEPORTIVAS, INVESTIGATIVAS Y CULTURALES</t>
  </si>
  <si>
    <t>PAC MENSUALIZADO INGRESOS</t>
  </si>
  <si>
    <t xml:space="preserve">TOTAL </t>
  </si>
  <si>
    <t xml:space="preserve">SALDO A </t>
  </si>
  <si>
    <t>DISTRIBUIR</t>
  </si>
  <si>
    <t xml:space="preserve">VALOR </t>
  </si>
  <si>
    <t>MENSUALIZADO</t>
  </si>
  <si>
    <t>SALDO A DISRTRIBUIR</t>
  </si>
  <si>
    <t>VALOR MENSUALIZADO</t>
  </si>
  <si>
    <t>T.P 45634-T</t>
  </si>
  <si>
    <t>ALBA LUCIA TOTENA RODRIGUEZ</t>
  </si>
  <si>
    <t>COMPROMISOS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</si>
  <si>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</si>
  <si>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</si>
  <si>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CONTADOR PUBLICO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</si>
  <si>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</si>
  <si>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SECRETARIA DE EDUCACION MUNICIPAL</t>
  </si>
  <si>
    <t>PAC MENSUALIZADO GASTOS</t>
  </si>
  <si>
    <t>EJECUCION INGRESOS 2013</t>
  </si>
  <si>
    <t>EJECUCION GASTOS 2013</t>
  </si>
  <si>
    <t>PAC MENSUALIZADO INGRESO 2013</t>
  </si>
  <si>
    <t>PAC MENSUALIZADO GASTOS 2013</t>
  </si>
  <si>
    <t>INFORME DE EJECUCION PRESUPUESTAL  DE INGRESOS</t>
  </si>
  <si>
    <t>PROYEC DEMOCRACIA, PARTICIPACION CIUDADANIA Y CONVIVENCIA</t>
  </si>
  <si>
    <t>% POR EJECUTAR</t>
  </si>
  <si>
    <t>05369004</t>
  </si>
  <si>
    <t>PROYECTO EDUCACION SEXUAL</t>
  </si>
  <si>
    <t>ARRENDAMIENTO FOTOCOPIADORA</t>
  </si>
  <si>
    <t>02035202</t>
  </si>
  <si>
    <t>TOTAL EJECUTADO Y PAGADO</t>
  </si>
  <si>
    <t>02049001</t>
  </si>
  <si>
    <t xml:space="preserve">OTRAS TRANSFERENCIA NACIONALES (PREMIOS PROGRAMA SUPERATE) </t>
  </si>
  <si>
    <t>PROYECTO IMPLEMENTACION DE LAS TICS</t>
  </si>
  <si>
    <t>PERIODO ENERO 01 AL 31 DE OCTUBRE DE 2013</t>
  </si>
  <si>
    <t>A OCT 31</t>
  </si>
  <si>
    <t>Elaborò: Alba Lucía Totena R.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</si>
</sst>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&quot;$&quot;\ * #,##0.00_);_(&quot;$&quot;\ * \(#,##0.00\);_(&quot;$&quot;\ 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$&quot;\ 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#,###,##0.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5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3" fontId="20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18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0" fillId="0" borderId="2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20" fillId="0" borderId="21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49" fontId="20" fillId="0" borderId="2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1" fontId="20" fillId="0" borderId="15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0" fontId="20" fillId="0" borderId="18" xfId="0" applyFont="1" applyBorder="1" applyAlignment="1">
      <alignment/>
    </xf>
    <xf numFmtId="49" fontId="20" fillId="0" borderId="18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11" borderId="25" xfId="0" applyNumberFormat="1" applyFont="1" applyFill="1" applyBorder="1" applyAlignment="1">
      <alignment wrapText="1"/>
    </xf>
    <xf numFmtId="3" fontId="20" fillId="11" borderId="26" xfId="0" applyNumberFormat="1" applyFont="1" applyFill="1" applyBorder="1" applyAlignment="1">
      <alignment wrapText="1"/>
    </xf>
    <xf numFmtId="3" fontId="20" fillId="11" borderId="24" xfId="0" applyNumberFormat="1" applyFont="1" applyFill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vertical="center" wrapText="1"/>
    </xf>
    <xf numFmtId="0" fontId="20" fillId="0" borderId="26" xfId="0" applyFont="1" applyBorder="1" applyAlignment="1">
      <alignment wrapText="1"/>
    </xf>
    <xf numFmtId="3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25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49" fontId="21" fillId="0" borderId="0" xfId="0" applyNumberFormat="1" applyFont="1" applyBorder="1" applyAlignment="1">
      <alignment/>
    </xf>
    <xf numFmtId="49" fontId="20" fillId="0" borderId="30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" fontId="22" fillId="33" borderId="22" xfId="0" applyNumberFormat="1" applyFont="1" applyFill="1" applyBorder="1" applyAlignment="1">
      <alignment/>
    </xf>
    <xf numFmtId="3" fontId="21" fillId="33" borderId="27" xfId="0" applyNumberFormat="1" applyFont="1" applyFill="1" applyBorder="1" applyAlignment="1">
      <alignment/>
    </xf>
    <xf numFmtId="0" fontId="21" fillId="33" borderId="27" xfId="0" applyFont="1" applyFill="1" applyBorder="1" applyAlignment="1">
      <alignment/>
    </xf>
    <xf numFmtId="3" fontId="21" fillId="33" borderId="33" xfId="0" applyNumberFormat="1" applyFont="1" applyFill="1" applyBorder="1" applyAlignment="1">
      <alignment/>
    </xf>
    <xf numFmtId="3" fontId="21" fillId="33" borderId="34" xfId="0" applyNumberFormat="1" applyFont="1" applyFill="1" applyBorder="1" applyAlignment="1">
      <alignment/>
    </xf>
    <xf numFmtId="4" fontId="21" fillId="33" borderId="35" xfId="0" applyNumberFormat="1" applyFont="1" applyFill="1" applyBorder="1" applyAlignment="1">
      <alignment/>
    </xf>
    <xf numFmtId="4" fontId="21" fillId="33" borderId="28" xfId="0" applyNumberFormat="1" applyFont="1" applyFill="1" applyBorder="1" applyAlignment="1">
      <alignment/>
    </xf>
    <xf numFmtId="3" fontId="21" fillId="34" borderId="35" xfId="0" applyNumberFormat="1" applyFont="1" applyFill="1" applyBorder="1" applyAlignment="1">
      <alignment/>
    </xf>
    <xf numFmtId="3" fontId="21" fillId="33" borderId="35" xfId="0" applyNumberFormat="1" applyFont="1" applyFill="1" applyBorder="1" applyAlignment="1">
      <alignment/>
    </xf>
    <xf numFmtId="3" fontId="21" fillId="33" borderId="28" xfId="0" applyNumberFormat="1" applyFont="1" applyFill="1" applyBorder="1" applyAlignment="1">
      <alignment/>
    </xf>
    <xf numFmtId="0" fontId="21" fillId="0" borderId="32" xfId="0" applyFont="1" applyBorder="1" applyAlignment="1">
      <alignment horizontal="center"/>
    </xf>
    <xf numFmtId="3" fontId="21" fillId="33" borderId="36" xfId="0" applyNumberFormat="1" applyFont="1" applyFill="1" applyBorder="1" applyAlignment="1">
      <alignment/>
    </xf>
    <xf numFmtId="3" fontId="20" fillId="33" borderId="37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33" borderId="40" xfId="51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3" fontId="20" fillId="0" borderId="42" xfId="0" applyNumberFormat="1" applyFont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49" fontId="20" fillId="0" borderId="3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" fontId="20" fillId="0" borderId="29" xfId="0" applyNumberFormat="1" applyFont="1" applyBorder="1" applyAlignment="1">
      <alignment/>
    </xf>
    <xf numFmtId="4" fontId="20" fillId="0" borderId="30" xfId="0" applyNumberFormat="1" applyFont="1" applyBorder="1" applyAlignment="1">
      <alignment/>
    </xf>
    <xf numFmtId="0" fontId="22" fillId="0" borderId="30" xfId="0" applyFont="1" applyFill="1" applyBorder="1" applyAlignment="1">
      <alignment/>
    </xf>
    <xf numFmtId="0" fontId="20" fillId="0" borderId="45" xfId="0" applyFont="1" applyBorder="1" applyAlignment="1">
      <alignment/>
    </xf>
    <xf numFmtId="0" fontId="22" fillId="0" borderId="46" xfId="0" applyFont="1" applyFill="1" applyBorder="1" applyAlignment="1">
      <alignment/>
    </xf>
    <xf numFmtId="49" fontId="22" fillId="0" borderId="46" xfId="0" applyNumberFormat="1" applyFont="1" applyFill="1" applyBorder="1" applyAlignment="1">
      <alignment/>
    </xf>
    <xf numFmtId="49" fontId="20" fillId="0" borderId="46" xfId="0" applyNumberFormat="1" applyFont="1" applyBorder="1" applyAlignment="1">
      <alignment/>
    </xf>
    <xf numFmtId="49" fontId="22" fillId="0" borderId="46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/>
    </xf>
    <xf numFmtId="0" fontId="22" fillId="0" borderId="30" xfId="0" applyFont="1" applyFill="1" applyBorder="1" applyAlignment="1">
      <alignment wrapText="1"/>
    </xf>
    <xf numFmtId="3" fontId="20" fillId="0" borderId="30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30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/>
    </xf>
    <xf numFmtId="3" fontId="20" fillId="33" borderId="48" xfId="0" applyNumberFormat="1" applyFont="1" applyFill="1" applyBorder="1" applyAlignment="1">
      <alignment/>
    </xf>
    <xf numFmtId="3" fontId="22" fillId="33" borderId="48" xfId="0" applyNumberFormat="1" applyFont="1" applyFill="1" applyBorder="1" applyAlignment="1">
      <alignment/>
    </xf>
    <xf numFmtId="3" fontId="20" fillId="34" borderId="48" xfId="0" applyNumberFormat="1" applyFont="1" applyFill="1" applyBorder="1" applyAlignment="1">
      <alignment/>
    </xf>
    <xf numFmtId="3" fontId="22" fillId="33" borderId="29" xfId="0" applyNumberFormat="1" applyFont="1" applyFill="1" applyBorder="1" applyAlignment="1">
      <alignment/>
    </xf>
    <xf numFmtId="3" fontId="22" fillId="33" borderId="30" xfId="0" applyNumberFormat="1" applyFont="1" applyFill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3" fontId="20" fillId="33" borderId="24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0" fontId="22" fillId="33" borderId="30" xfId="0" applyFont="1" applyFill="1" applyBorder="1" applyAlignment="1">
      <alignment wrapText="1"/>
    </xf>
    <xf numFmtId="4" fontId="20" fillId="0" borderId="24" xfId="0" applyNumberFormat="1" applyFont="1" applyBorder="1" applyAlignment="1">
      <alignment/>
    </xf>
    <xf numFmtId="3" fontId="20" fillId="33" borderId="49" xfId="0" applyNumberFormat="1" applyFont="1" applyFill="1" applyBorder="1" applyAlignment="1">
      <alignment/>
    </xf>
    <xf numFmtId="3" fontId="22" fillId="33" borderId="32" xfId="0" applyNumberFormat="1" applyFont="1" applyFill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1" fillId="0" borderId="24" xfId="0" applyNumberFormat="1" applyFont="1" applyBorder="1" applyAlignment="1">
      <alignment horizontal="center" vertical="center"/>
    </xf>
    <xf numFmtId="3" fontId="20" fillId="11" borderId="48" xfId="0" applyNumberFormat="1" applyFont="1" applyFill="1" applyBorder="1" applyAlignment="1">
      <alignment/>
    </xf>
    <xf numFmtId="3" fontId="20" fillId="11" borderId="27" xfId="0" applyNumberFormat="1" applyFont="1" applyFill="1" applyBorder="1" applyAlignment="1">
      <alignment/>
    </xf>
    <xf numFmtId="3" fontId="20" fillId="33" borderId="31" xfId="0" applyNumberFormat="1" applyFont="1" applyFill="1" applyBorder="1" applyAlignment="1">
      <alignment/>
    </xf>
    <xf numFmtId="3" fontId="20" fillId="33" borderId="29" xfId="51" applyNumberFormat="1" applyFont="1" applyFill="1" applyBorder="1" applyAlignment="1">
      <alignment horizontal="right" vertical="center" wrapText="1"/>
      <protection/>
    </xf>
    <xf numFmtId="3" fontId="20" fillId="33" borderId="30" xfId="51" applyNumberFormat="1" applyFont="1" applyFill="1" applyBorder="1" applyAlignment="1">
      <alignment horizontal="right" vertical="center" wrapText="1"/>
      <protection/>
    </xf>
    <xf numFmtId="3" fontId="20" fillId="0" borderId="30" xfId="0" applyNumberFormat="1" applyFont="1" applyFill="1" applyBorder="1" applyAlignment="1">
      <alignment horizontal="right"/>
    </xf>
    <xf numFmtId="3" fontId="20" fillId="33" borderId="30" xfId="51" applyNumberFormat="1" applyFont="1" applyFill="1" applyBorder="1" applyAlignment="1">
      <alignment horizontal="right" wrapText="1"/>
      <protection/>
    </xf>
    <xf numFmtId="0" fontId="22" fillId="0" borderId="30" xfId="0" applyFont="1" applyFill="1" applyBorder="1" applyAlignment="1">
      <alignment vertical="center" wrapText="1"/>
    </xf>
    <xf numFmtId="3" fontId="22" fillId="33" borderId="24" xfId="0" applyNumberFormat="1" applyFont="1" applyFill="1" applyBorder="1" applyAlignment="1">
      <alignment/>
    </xf>
    <xf numFmtId="3" fontId="21" fillId="33" borderId="11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/>
    </xf>
    <xf numFmtId="3" fontId="20" fillId="34" borderId="19" xfId="0" applyNumberFormat="1" applyFont="1" applyFill="1" applyBorder="1" applyAlignment="1">
      <alignment/>
    </xf>
    <xf numFmtId="3" fontId="20" fillId="34" borderId="24" xfId="0" applyNumberFormat="1" applyFont="1" applyFill="1" applyBorder="1" applyAlignment="1">
      <alignment/>
    </xf>
    <xf numFmtId="49" fontId="20" fillId="33" borderId="30" xfId="0" applyNumberFormat="1" applyFont="1" applyFill="1" applyBorder="1" applyAlignment="1">
      <alignment/>
    </xf>
    <xf numFmtId="0" fontId="20" fillId="33" borderId="30" xfId="0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22" fillId="33" borderId="40" xfId="0" applyNumberFormat="1" applyFont="1" applyFill="1" applyBorder="1" applyAlignment="1">
      <alignment/>
    </xf>
    <xf numFmtId="3" fontId="22" fillId="33" borderId="21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41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49" fontId="21" fillId="0" borderId="2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20" fillId="0" borderId="26" xfId="0" applyNumberFormat="1" applyFont="1" applyBorder="1" applyAlignment="1">
      <alignment/>
    </xf>
    <xf numFmtId="49" fontId="20" fillId="0" borderId="40" xfId="0" applyNumberFormat="1" applyFont="1" applyBorder="1" applyAlignment="1">
      <alignment/>
    </xf>
    <xf numFmtId="0" fontId="20" fillId="0" borderId="40" xfId="0" applyFont="1" applyBorder="1" applyAlignment="1">
      <alignment/>
    </xf>
    <xf numFmtId="3" fontId="20" fillId="0" borderId="50" xfId="0" applyNumberFormat="1" applyFont="1" applyBorder="1" applyAlignment="1">
      <alignment/>
    </xf>
    <xf numFmtId="4" fontId="20" fillId="0" borderId="40" xfId="0" applyNumberFormat="1" applyFont="1" applyBorder="1" applyAlignment="1">
      <alignment/>
    </xf>
    <xf numFmtId="3" fontId="20" fillId="33" borderId="30" xfId="51" applyNumberFormat="1" applyFont="1" applyFill="1" applyBorder="1">
      <alignment/>
      <protection/>
    </xf>
    <xf numFmtId="3" fontId="22" fillId="0" borderId="30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48" xfId="0" applyNumberFormat="1" applyFont="1" applyFill="1" applyBorder="1" applyAlignment="1">
      <alignment/>
    </xf>
    <xf numFmtId="0" fontId="20" fillId="0" borderId="31" xfId="0" applyFont="1" applyBorder="1" applyAlignment="1">
      <alignment/>
    </xf>
    <xf numFmtId="3" fontId="20" fillId="33" borderId="26" xfId="51" applyNumberFormat="1" applyFont="1" applyFill="1" applyBorder="1">
      <alignment/>
      <protection/>
    </xf>
    <xf numFmtId="3" fontId="22" fillId="0" borderId="26" xfId="0" applyNumberFormat="1" applyFont="1" applyFill="1" applyBorder="1" applyAlignment="1">
      <alignment/>
    </xf>
    <xf numFmtId="3" fontId="20" fillId="33" borderId="26" xfId="0" applyNumberFormat="1" applyFont="1" applyFill="1" applyBorder="1" applyAlignment="1">
      <alignment/>
    </xf>
    <xf numFmtId="4" fontId="20" fillId="0" borderId="31" xfId="0" applyNumberFormat="1" applyFont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21" fillId="33" borderId="32" xfId="0" applyNumberFormat="1" applyFont="1" applyFill="1" applyBorder="1" applyAlignment="1">
      <alignment/>
    </xf>
    <xf numFmtId="3" fontId="21" fillId="33" borderId="52" xfId="0" applyNumberFormat="1" applyFont="1" applyFill="1" applyBorder="1" applyAlignment="1">
      <alignment/>
    </xf>
    <xf numFmtId="3" fontId="21" fillId="33" borderId="53" xfId="0" applyNumberFormat="1" applyFont="1" applyFill="1" applyBorder="1" applyAlignment="1">
      <alignment/>
    </xf>
    <xf numFmtId="4" fontId="21" fillId="33" borderId="32" xfId="0" applyNumberFormat="1" applyFont="1" applyFill="1" applyBorder="1" applyAlignment="1">
      <alignment/>
    </xf>
    <xf numFmtId="4" fontId="21" fillId="33" borderId="51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2" fillId="0" borderId="24" xfId="0" applyFont="1" applyFill="1" applyBorder="1" applyAlignment="1">
      <alignment wrapText="1"/>
    </xf>
    <xf numFmtId="3" fontId="20" fillId="0" borderId="24" xfId="0" applyNumberFormat="1" applyFont="1" applyFill="1" applyBorder="1" applyAlignment="1">
      <alignment/>
    </xf>
    <xf numFmtId="3" fontId="20" fillId="33" borderId="24" xfId="51" applyNumberFormat="1" applyFont="1" applyFill="1" applyBorder="1" applyAlignment="1">
      <alignment horizontal="right" vertical="center" wrapText="1"/>
      <protection/>
    </xf>
    <xf numFmtId="3" fontId="22" fillId="33" borderId="54" xfId="0" applyNumberFormat="1" applyFont="1" applyFill="1" applyBorder="1" applyAlignment="1">
      <alignment/>
    </xf>
    <xf numFmtId="3" fontId="22" fillId="33" borderId="55" xfId="0" applyNumberFormat="1" applyFont="1" applyFill="1" applyBorder="1" applyAlignment="1">
      <alignment/>
    </xf>
    <xf numFmtId="3" fontId="22" fillId="33" borderId="56" xfId="0" applyNumberFormat="1" applyFont="1" applyFill="1" applyBorder="1" applyAlignment="1">
      <alignment/>
    </xf>
    <xf numFmtId="49" fontId="22" fillId="0" borderId="3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21" fillId="0" borderId="26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/>
    </xf>
    <xf numFmtId="3" fontId="20" fillId="11" borderId="14" xfId="0" applyNumberFormat="1" applyFont="1" applyFill="1" applyBorder="1" applyAlignment="1">
      <alignment/>
    </xf>
    <xf numFmtId="3" fontId="20" fillId="0" borderId="57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20" fillId="0" borderId="58" xfId="0" applyNumberFormat="1" applyFont="1" applyBorder="1" applyAlignment="1">
      <alignment/>
    </xf>
    <xf numFmtId="1" fontId="20" fillId="0" borderId="29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0" fillId="0" borderId="59" xfId="0" applyFont="1" applyBorder="1" applyAlignment="1">
      <alignment/>
    </xf>
    <xf numFmtId="3" fontId="20" fillId="33" borderId="40" xfId="51" applyNumberFormat="1" applyFont="1" applyFill="1" applyBorder="1" applyAlignment="1">
      <alignment horizontal="right" vertical="center" wrapText="1"/>
      <protection/>
    </xf>
    <xf numFmtId="3" fontId="20" fillId="33" borderId="21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2" fillId="0" borderId="43" xfId="0" applyFont="1" applyFill="1" applyBorder="1" applyAlignment="1">
      <alignment wrapText="1"/>
    </xf>
    <xf numFmtId="0" fontId="22" fillId="0" borderId="43" xfId="0" applyFont="1" applyFill="1" applyBorder="1" applyAlignment="1">
      <alignment vertical="center" wrapText="1"/>
    </xf>
    <xf numFmtId="0" fontId="22" fillId="33" borderId="43" xfId="0" applyFont="1" applyFill="1" applyBorder="1" applyAlignment="1">
      <alignment wrapText="1"/>
    </xf>
    <xf numFmtId="49" fontId="22" fillId="0" borderId="30" xfId="0" applyNumberFormat="1" applyFont="1" applyFill="1" applyBorder="1" applyAlignment="1">
      <alignment vertical="center"/>
    </xf>
    <xf numFmtId="49" fontId="22" fillId="0" borderId="31" xfId="0" applyNumberFormat="1" applyFont="1" applyFill="1" applyBorder="1" applyAlignment="1">
      <alignment/>
    </xf>
    <xf numFmtId="49" fontId="22" fillId="0" borderId="32" xfId="0" applyNumberFormat="1" applyFont="1" applyFill="1" applyBorder="1" applyAlignment="1">
      <alignment/>
    </xf>
    <xf numFmtId="0" fontId="20" fillId="0" borderId="50" xfId="0" applyFont="1" applyBorder="1" applyAlignment="1">
      <alignment/>
    </xf>
    <xf numFmtId="0" fontId="22" fillId="0" borderId="57" xfId="0" applyFont="1" applyFill="1" applyBorder="1" applyAlignment="1">
      <alignment wrapText="1"/>
    </xf>
    <xf numFmtId="0" fontId="22" fillId="0" borderId="60" xfId="0" applyFont="1" applyFill="1" applyBorder="1" applyAlignment="1">
      <alignment wrapText="1"/>
    </xf>
    <xf numFmtId="3" fontId="20" fillId="33" borderId="20" xfId="0" applyNumberFormat="1" applyFont="1" applyFill="1" applyBorder="1" applyAlignment="1">
      <alignment/>
    </xf>
    <xf numFmtId="3" fontId="20" fillId="34" borderId="42" xfId="0" applyNumberFormat="1" applyFont="1" applyFill="1" applyBorder="1" applyAlignment="1">
      <alignment/>
    </xf>
    <xf numFmtId="3" fontId="20" fillId="0" borderId="24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0" xfId="0" applyFont="1" applyBorder="1" applyAlignment="1">
      <alignment wrapText="1"/>
    </xf>
    <xf numFmtId="49" fontId="20" fillId="0" borderId="30" xfId="0" applyNumberFormat="1" applyFont="1" applyBorder="1" applyAlignment="1">
      <alignment vertical="center"/>
    </xf>
    <xf numFmtId="49" fontId="20" fillId="33" borderId="30" xfId="0" applyNumberFormat="1" applyFont="1" applyFill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3" fontId="22" fillId="0" borderId="29" xfId="0" applyNumberFormat="1" applyFont="1" applyFill="1" applyBorder="1" applyAlignment="1">
      <alignment/>
    </xf>
    <xf numFmtId="3" fontId="20" fillId="11" borderId="45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11" borderId="0" xfId="0" applyNumberFormat="1" applyFont="1" applyFill="1" applyBorder="1" applyAlignment="1">
      <alignment/>
    </xf>
    <xf numFmtId="3" fontId="21" fillId="0" borderId="25" xfId="0" applyNumberFormat="1" applyFont="1" applyBorder="1" applyAlignment="1">
      <alignment horizontal="center" vertical="center"/>
    </xf>
    <xf numFmtId="0" fontId="20" fillId="33" borderId="40" xfId="0" applyFont="1" applyFill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49" fontId="22" fillId="0" borderId="59" xfId="0" applyNumberFormat="1" applyFont="1" applyFill="1" applyBorder="1" applyAlignment="1">
      <alignment vertical="center"/>
    </xf>
    <xf numFmtId="3" fontId="21" fillId="0" borderId="29" xfId="0" applyNumberFormat="1" applyFont="1" applyBorder="1" applyAlignment="1">
      <alignment horizontal="center" vertical="center"/>
    </xf>
    <xf numFmtId="3" fontId="20" fillId="0" borderId="32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200" fontId="21" fillId="0" borderId="2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1" fillId="0" borderId="34" xfId="0" applyFont="1" applyBorder="1" applyAlignment="1">
      <alignment horizontal="center"/>
    </xf>
    <xf numFmtId="4" fontId="21" fillId="0" borderId="25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3" fontId="21" fillId="33" borderId="26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200" fontId="21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28575</xdr:rowOff>
    </xdr:from>
    <xdr:to>
      <xdr:col>1</xdr:col>
      <xdr:colOff>1009650</xdr:colOff>
      <xdr:row>4</xdr:row>
      <xdr:rowOff>28575</xdr:rowOff>
    </xdr:to>
    <xdr:pic>
      <xdr:nvPicPr>
        <xdr:cNvPr id="1" name="Picture 1" descr="Escudo 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19050</xdr:rowOff>
    </xdr:from>
    <xdr:to>
      <xdr:col>20</xdr:col>
      <xdr:colOff>0</xdr:colOff>
      <xdr:row>4</xdr:row>
      <xdr:rowOff>0</xdr:rowOff>
    </xdr:to>
    <xdr:pic>
      <xdr:nvPicPr>
        <xdr:cNvPr id="2" name="Picture 2" descr="Escudo 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19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36</xdr:row>
      <xdr:rowOff>47625</xdr:rowOff>
    </xdr:from>
    <xdr:to>
      <xdr:col>8</xdr:col>
      <xdr:colOff>333375</xdr:colOff>
      <xdr:row>39</xdr:row>
      <xdr:rowOff>47625</xdr:rowOff>
    </xdr:to>
    <xdr:pic>
      <xdr:nvPicPr>
        <xdr:cNvPr id="3" name="Picture 3" descr="lñi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248400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9525</xdr:rowOff>
    </xdr:from>
    <xdr:to>
      <xdr:col>20</xdr:col>
      <xdr:colOff>0</xdr:colOff>
      <xdr:row>39</xdr:row>
      <xdr:rowOff>9525</xdr:rowOff>
    </xdr:to>
    <xdr:pic>
      <xdr:nvPicPr>
        <xdr:cNvPr id="4" name="Picture 4" descr="lñi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82700" y="62103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0</xdr:rowOff>
    </xdr:from>
    <xdr:to>
      <xdr:col>4</xdr:col>
      <xdr:colOff>342900</xdr:colOff>
      <xdr:row>29</xdr:row>
      <xdr:rowOff>152400</xdr:rowOff>
    </xdr:to>
    <xdr:pic>
      <xdr:nvPicPr>
        <xdr:cNvPr id="5" name="Picture 1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733925"/>
          <a:ext cx="1733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25</xdr:row>
      <xdr:rowOff>104775</xdr:rowOff>
    </xdr:from>
    <xdr:to>
      <xdr:col>1</xdr:col>
      <xdr:colOff>1981200</xdr:colOff>
      <xdr:row>34</xdr:row>
      <xdr:rowOff>76200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4505325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104775</xdr:rowOff>
    </xdr:from>
    <xdr:to>
      <xdr:col>3</xdr:col>
      <xdr:colOff>952500</xdr:colOff>
      <xdr:row>4</xdr:row>
      <xdr:rowOff>19050</xdr:rowOff>
    </xdr:to>
    <xdr:pic>
      <xdr:nvPicPr>
        <xdr:cNvPr id="1" name="Picture 1" descr="Escudo 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47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</xdr:row>
      <xdr:rowOff>19050</xdr:rowOff>
    </xdr:from>
    <xdr:to>
      <xdr:col>25</xdr:col>
      <xdr:colOff>0</xdr:colOff>
      <xdr:row>4</xdr:row>
      <xdr:rowOff>0</xdr:rowOff>
    </xdr:to>
    <xdr:pic>
      <xdr:nvPicPr>
        <xdr:cNvPr id="2" name="Picture 2" descr="Escudo 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1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45</xdr:row>
      <xdr:rowOff>114300</xdr:rowOff>
    </xdr:from>
    <xdr:to>
      <xdr:col>12</xdr:col>
      <xdr:colOff>533400</xdr:colOff>
      <xdr:row>48</xdr:row>
      <xdr:rowOff>114300</xdr:rowOff>
    </xdr:to>
    <xdr:pic>
      <xdr:nvPicPr>
        <xdr:cNvPr id="3" name="Picture 3" descr="lñi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8715375"/>
          <a:ext cx="3295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45</xdr:row>
      <xdr:rowOff>9525</xdr:rowOff>
    </xdr:from>
    <xdr:to>
      <xdr:col>25</xdr:col>
      <xdr:colOff>0</xdr:colOff>
      <xdr:row>48</xdr:row>
      <xdr:rowOff>9525</xdr:rowOff>
    </xdr:to>
    <xdr:pic>
      <xdr:nvPicPr>
        <xdr:cNvPr id="4" name="Picture 4" descr="lñi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68800" y="86106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28575</xdr:rowOff>
    </xdr:from>
    <xdr:to>
      <xdr:col>6</xdr:col>
      <xdr:colOff>200025</xdr:colOff>
      <xdr:row>41</xdr:row>
      <xdr:rowOff>0</xdr:rowOff>
    </xdr:to>
    <xdr:pic>
      <xdr:nvPicPr>
        <xdr:cNvPr id="5" name="Picture 1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7553325"/>
          <a:ext cx="16668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36</xdr:row>
      <xdr:rowOff>9525</xdr:rowOff>
    </xdr:from>
    <xdr:to>
      <xdr:col>3</xdr:col>
      <xdr:colOff>1971675</xdr:colOff>
      <xdr:row>44</xdr:row>
      <xdr:rowOff>142875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7229475"/>
          <a:ext cx="2381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152400</xdr:rowOff>
    </xdr:from>
    <xdr:to>
      <xdr:col>8</xdr:col>
      <xdr:colOff>238125</xdr:colOff>
      <xdr:row>30</xdr:row>
      <xdr:rowOff>142875</xdr:rowOff>
    </xdr:to>
    <xdr:pic>
      <xdr:nvPicPr>
        <xdr:cNvPr id="1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5172075"/>
          <a:ext cx="16668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26</xdr:row>
      <xdr:rowOff>104775</xdr:rowOff>
    </xdr:from>
    <xdr:to>
      <xdr:col>1</xdr:col>
      <xdr:colOff>1828800</xdr:colOff>
      <xdr:row>35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962525"/>
          <a:ext cx="2381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9525</xdr:rowOff>
    </xdr:from>
    <xdr:to>
      <xdr:col>7</xdr:col>
      <xdr:colOff>295275</xdr:colOff>
      <xdr:row>4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952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36</xdr:row>
      <xdr:rowOff>38100</xdr:rowOff>
    </xdr:from>
    <xdr:to>
      <xdr:col>11</xdr:col>
      <xdr:colOff>238125</xdr:colOff>
      <xdr:row>39</xdr:row>
      <xdr:rowOff>28575</xdr:rowOff>
    </xdr:to>
    <xdr:pic>
      <xdr:nvPicPr>
        <xdr:cNvPr id="1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734300"/>
          <a:ext cx="16668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34</xdr:row>
      <xdr:rowOff>19050</xdr:rowOff>
    </xdr:from>
    <xdr:to>
      <xdr:col>2</xdr:col>
      <xdr:colOff>1981200</xdr:colOff>
      <xdr:row>42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91400"/>
          <a:ext cx="2381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47625</xdr:rowOff>
    </xdr:from>
    <xdr:to>
      <xdr:col>10</xdr:col>
      <xdr:colOff>381000</xdr:colOff>
      <xdr:row>4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476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39" sqref="A39:B39"/>
    </sheetView>
  </sheetViews>
  <sheetFormatPr defaultColWidth="11.421875" defaultRowHeight="12.75"/>
  <cols>
    <col min="1" max="1" width="10.57421875" style="0" customWidth="1"/>
    <col min="2" max="2" width="31.00390625" style="0" customWidth="1"/>
    <col min="3" max="3" width="10.7109375" style="0" customWidth="1"/>
    <col min="4" max="4" width="11.140625" style="0" customWidth="1"/>
    <col min="5" max="5" width="6.8515625" style="0" customWidth="1"/>
    <col min="6" max="6" width="11.00390625" style="0" customWidth="1"/>
    <col min="7" max="16" width="10.7109375" style="0" customWidth="1"/>
    <col min="17" max="18" width="10.7109375" style="0" hidden="1" customWidth="1"/>
    <col min="19" max="19" width="10.7109375" style="0" customWidth="1"/>
    <col min="20" max="20" width="10.57421875" style="0" customWidth="1"/>
    <col min="21" max="21" width="7.7109375" style="63" customWidth="1"/>
    <col min="22" max="22" width="8.140625" style="63" customWidth="1"/>
  </cols>
  <sheetData>
    <row r="1" spans="1:22" ht="12.75">
      <c r="A1" s="279" t="s">
        <v>116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2.75">
      <c r="A2" s="279" t="s">
        <v>22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ht="12.75">
      <c r="A3" s="278" t="s">
        <v>125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2" ht="12.75">
      <c r="A4" s="279" t="s">
        <v>136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2:22" ht="13.5" thickBot="1">
      <c r="B5" s="199" t="s">
        <v>21</v>
      </c>
      <c r="C5" s="17"/>
      <c r="D5" s="44"/>
      <c r="E5" s="17"/>
      <c r="F5" s="17"/>
      <c r="G5" s="17"/>
      <c r="H5" s="16"/>
      <c r="I5" s="17"/>
      <c r="J5" s="17"/>
      <c r="K5" s="16"/>
      <c r="L5" s="16"/>
      <c r="M5" s="16"/>
      <c r="N5" s="16"/>
      <c r="O5" s="16"/>
      <c r="P5" s="16"/>
      <c r="Q5" s="16"/>
      <c r="R5" s="16"/>
      <c r="S5" s="17"/>
      <c r="T5" s="17"/>
      <c r="U5" s="18"/>
      <c r="V5" s="18"/>
    </row>
    <row r="6" spans="1:22" ht="24.75" customHeight="1" thickBot="1">
      <c r="A6" s="280" t="s">
        <v>14</v>
      </c>
      <c r="B6" s="283" t="s">
        <v>13</v>
      </c>
      <c r="C6" s="283" t="s">
        <v>12</v>
      </c>
      <c r="D6" s="286" t="s">
        <v>11</v>
      </c>
      <c r="E6" s="287"/>
      <c r="F6" s="283" t="s">
        <v>10</v>
      </c>
      <c r="G6" s="288" t="s">
        <v>121</v>
      </c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3" t="s">
        <v>9</v>
      </c>
      <c r="T6" s="283" t="s">
        <v>8</v>
      </c>
      <c r="U6" s="290" t="s">
        <v>20</v>
      </c>
      <c r="V6" s="290" t="s">
        <v>127</v>
      </c>
    </row>
    <row r="7" spans="1:22" ht="12.75">
      <c r="A7" s="281"/>
      <c r="B7" s="284"/>
      <c r="C7" s="284"/>
      <c r="D7" s="293" t="s">
        <v>7</v>
      </c>
      <c r="E7" s="283" t="s">
        <v>4</v>
      </c>
      <c r="F7" s="284"/>
      <c r="G7" s="148"/>
      <c r="H7" s="150"/>
      <c r="I7" s="148"/>
      <c r="J7" s="148"/>
      <c r="K7" s="154"/>
      <c r="L7" s="154"/>
      <c r="M7" s="150"/>
      <c r="N7" s="154"/>
      <c r="O7" s="154"/>
      <c r="P7" s="154"/>
      <c r="Q7" s="154"/>
      <c r="R7" s="154"/>
      <c r="S7" s="284"/>
      <c r="T7" s="284"/>
      <c r="U7" s="291"/>
      <c r="V7" s="291"/>
    </row>
    <row r="8" spans="1:22" ht="14.25" customHeight="1" thickBot="1">
      <c r="A8" s="282"/>
      <c r="B8" s="285"/>
      <c r="C8" s="285"/>
      <c r="D8" s="294"/>
      <c r="E8" s="285"/>
      <c r="F8" s="285"/>
      <c r="G8" s="149" t="s">
        <v>3</v>
      </c>
      <c r="H8" s="149" t="s">
        <v>2</v>
      </c>
      <c r="I8" s="149" t="s">
        <v>1</v>
      </c>
      <c r="J8" s="149" t="s">
        <v>31</v>
      </c>
      <c r="K8" s="149" t="s">
        <v>32</v>
      </c>
      <c r="L8" s="149" t="s">
        <v>33</v>
      </c>
      <c r="M8" s="149" t="s">
        <v>34</v>
      </c>
      <c r="N8" s="149" t="s">
        <v>35</v>
      </c>
      <c r="O8" s="149" t="s">
        <v>36</v>
      </c>
      <c r="P8" s="149" t="s">
        <v>37</v>
      </c>
      <c r="Q8" s="149" t="s">
        <v>38</v>
      </c>
      <c r="R8" s="149" t="s">
        <v>39</v>
      </c>
      <c r="S8" s="285"/>
      <c r="T8" s="285"/>
      <c r="U8" s="292"/>
      <c r="V8" s="292"/>
    </row>
    <row r="9" spans="1:22" ht="12.75">
      <c r="A9" s="127"/>
      <c r="B9" s="78"/>
      <c r="C9" s="124"/>
      <c r="D9" s="80"/>
      <c r="E9" s="80"/>
      <c r="F9" s="207"/>
      <c r="G9" s="208"/>
      <c r="H9" s="208"/>
      <c r="I9" s="208"/>
      <c r="J9" s="208"/>
      <c r="K9" s="208"/>
      <c r="L9" s="208"/>
      <c r="M9" s="267"/>
      <c r="N9" s="267"/>
      <c r="O9" s="267"/>
      <c r="P9" s="209"/>
      <c r="Q9" s="210"/>
      <c r="R9" s="211"/>
      <c r="S9" s="141"/>
      <c r="T9" s="139"/>
      <c r="U9" s="130"/>
      <c r="V9" s="130"/>
    </row>
    <row r="10" spans="1:22" ht="12.75">
      <c r="A10" s="203" t="s">
        <v>41</v>
      </c>
      <c r="B10" s="204" t="s">
        <v>42</v>
      </c>
      <c r="C10" s="205">
        <v>4500000</v>
      </c>
      <c r="D10" s="116">
        <v>0</v>
      </c>
      <c r="E10" s="116">
        <v>0</v>
      </c>
      <c r="F10" s="117">
        <f>SUM(C10+D10-E10)</f>
        <v>4500000</v>
      </c>
      <c r="G10" s="119">
        <v>0</v>
      </c>
      <c r="H10" s="119">
        <v>2957000</v>
      </c>
      <c r="I10" s="119">
        <v>900000</v>
      </c>
      <c r="J10" s="119">
        <v>84000</v>
      </c>
      <c r="K10" s="119">
        <v>27000</v>
      </c>
      <c r="L10" s="119">
        <v>0</v>
      </c>
      <c r="M10" s="119">
        <v>0</v>
      </c>
      <c r="N10" s="119">
        <v>0</v>
      </c>
      <c r="O10" s="119">
        <v>0</v>
      </c>
      <c r="P10" s="118">
        <v>0</v>
      </c>
      <c r="Q10" s="41">
        <v>0</v>
      </c>
      <c r="R10" s="120">
        <v>0</v>
      </c>
      <c r="S10" s="123">
        <f>SUM(G10:R10)</f>
        <v>3968000</v>
      </c>
      <c r="T10" s="172">
        <f>SUM(F10-S10)</f>
        <v>532000</v>
      </c>
      <c r="U10" s="206">
        <f>+(S10/F10)*100</f>
        <v>88.17777777777778</v>
      </c>
      <c r="V10" s="206">
        <f>+(T10/F10)*100</f>
        <v>11.822222222222223</v>
      </c>
    </row>
    <row r="11" spans="1:22" ht="12.75">
      <c r="A11" s="127" t="s">
        <v>78</v>
      </c>
      <c r="B11" s="78" t="s">
        <v>79</v>
      </c>
      <c r="C11" s="124">
        <v>5000000</v>
      </c>
      <c r="D11" s="116">
        <v>0</v>
      </c>
      <c r="E11" s="116">
        <v>0</v>
      </c>
      <c r="F11" s="117">
        <f aca="true" t="shared" si="0" ref="F11:F23">SUM(C11+D11-E11)</f>
        <v>5000000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1881500</v>
      </c>
      <c r="N11" s="119">
        <v>290000</v>
      </c>
      <c r="O11" s="119">
        <v>13000</v>
      </c>
      <c r="P11" s="118">
        <v>47000</v>
      </c>
      <c r="Q11" s="41">
        <v>0</v>
      </c>
      <c r="R11" s="120">
        <v>0</v>
      </c>
      <c r="S11" s="123">
        <f>SUM(G11:R11)</f>
        <v>2231500</v>
      </c>
      <c r="T11" s="172">
        <f aca="true" t="shared" si="1" ref="T11:T23">SUM(F11-S11)</f>
        <v>2768500</v>
      </c>
      <c r="U11" s="130">
        <f aca="true" t="shared" si="2" ref="U11:U25">+(S11/F11)*100</f>
        <v>44.629999999999995</v>
      </c>
      <c r="V11" s="130">
        <f aca="true" t="shared" si="3" ref="V11:V25">+(T11/F11)*100</f>
        <v>55.37</v>
      </c>
    </row>
    <row r="12" spans="1:22" ht="12.75">
      <c r="A12" s="127" t="s">
        <v>80</v>
      </c>
      <c r="B12" s="78" t="s">
        <v>23</v>
      </c>
      <c r="C12" s="124">
        <v>2000000</v>
      </c>
      <c r="D12" s="116">
        <v>0</v>
      </c>
      <c r="E12" s="116">
        <v>0</v>
      </c>
      <c r="F12" s="117">
        <f t="shared" si="0"/>
        <v>2000000</v>
      </c>
      <c r="G12" s="119">
        <v>0</v>
      </c>
      <c r="H12" s="119">
        <v>129400</v>
      </c>
      <c r="I12" s="119">
        <v>39800</v>
      </c>
      <c r="J12" s="119">
        <v>104200</v>
      </c>
      <c r="K12" s="119">
        <v>194700</v>
      </c>
      <c r="L12" s="119">
        <f>267600+2900</f>
        <v>270500</v>
      </c>
      <c r="M12" s="119">
        <f>220000+9200</f>
        <v>229200</v>
      </c>
      <c r="N12" s="119">
        <v>105900</v>
      </c>
      <c r="O12" s="119">
        <v>70500</v>
      </c>
      <c r="P12" s="118">
        <v>84000</v>
      </c>
      <c r="Q12" s="41">
        <v>0</v>
      </c>
      <c r="R12" s="120">
        <v>0</v>
      </c>
      <c r="S12" s="123">
        <f aca="true" t="shared" si="4" ref="S12:S23">SUM(G12:R12)</f>
        <v>1228200</v>
      </c>
      <c r="T12" s="172">
        <f t="shared" si="1"/>
        <v>771800</v>
      </c>
      <c r="U12" s="130">
        <f t="shared" si="2"/>
        <v>61.41</v>
      </c>
      <c r="V12" s="130">
        <f t="shared" si="3"/>
        <v>38.59</v>
      </c>
    </row>
    <row r="13" spans="1:22" ht="12.75">
      <c r="A13" s="127" t="s">
        <v>43</v>
      </c>
      <c r="B13" s="78" t="s">
        <v>81</v>
      </c>
      <c r="C13" s="124">
        <v>4000000</v>
      </c>
      <c r="D13" s="116">
        <v>0</v>
      </c>
      <c r="E13" s="116">
        <v>0</v>
      </c>
      <c r="F13" s="117">
        <f t="shared" si="0"/>
        <v>4000000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8">
        <v>0</v>
      </c>
      <c r="Q13" s="41">
        <v>0</v>
      </c>
      <c r="R13" s="120">
        <v>0</v>
      </c>
      <c r="S13" s="123">
        <f t="shared" si="4"/>
        <v>0</v>
      </c>
      <c r="T13" s="172">
        <f t="shared" si="1"/>
        <v>4000000</v>
      </c>
      <c r="U13" s="130">
        <f t="shared" si="2"/>
        <v>0</v>
      </c>
      <c r="V13" s="130">
        <f t="shared" si="3"/>
        <v>100</v>
      </c>
    </row>
    <row r="14" spans="1:22" ht="12.75">
      <c r="A14" s="127" t="s">
        <v>44</v>
      </c>
      <c r="B14" s="78" t="s">
        <v>82</v>
      </c>
      <c r="C14" s="124">
        <v>5000000</v>
      </c>
      <c r="D14" s="116">
        <v>0</v>
      </c>
      <c r="E14" s="116">
        <v>0</v>
      </c>
      <c r="F14" s="117">
        <f t="shared" si="0"/>
        <v>5000000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500000</v>
      </c>
      <c r="O14" s="119">
        <v>0</v>
      </c>
      <c r="P14" s="118">
        <v>0</v>
      </c>
      <c r="Q14" s="41">
        <v>0</v>
      </c>
      <c r="R14" s="120">
        <v>0</v>
      </c>
      <c r="S14" s="123">
        <f t="shared" si="4"/>
        <v>500000</v>
      </c>
      <c r="T14" s="172">
        <f t="shared" si="1"/>
        <v>4500000</v>
      </c>
      <c r="U14" s="130">
        <f t="shared" si="2"/>
        <v>10</v>
      </c>
      <c r="V14" s="130">
        <f t="shared" si="3"/>
        <v>90</v>
      </c>
    </row>
    <row r="15" spans="1:22" ht="12.75">
      <c r="A15" s="127" t="s">
        <v>45</v>
      </c>
      <c r="B15" s="78" t="s">
        <v>49</v>
      </c>
      <c r="C15" s="124">
        <v>115000000</v>
      </c>
      <c r="D15" s="116">
        <v>0</v>
      </c>
      <c r="E15" s="116">
        <v>0</v>
      </c>
      <c r="F15" s="117">
        <f t="shared" si="0"/>
        <v>115000000</v>
      </c>
      <c r="G15" s="119">
        <v>0</v>
      </c>
      <c r="H15" s="119">
        <v>0</v>
      </c>
      <c r="I15" s="119">
        <v>0</v>
      </c>
      <c r="J15" s="119">
        <v>0</v>
      </c>
      <c r="K15" s="119">
        <v>13440000</v>
      </c>
      <c r="L15" s="119">
        <v>0</v>
      </c>
      <c r="M15" s="119">
        <v>0</v>
      </c>
      <c r="N15" s="119">
        <v>0</v>
      </c>
      <c r="O15" s="119">
        <v>26039200</v>
      </c>
      <c r="P15" s="118">
        <v>13440000</v>
      </c>
      <c r="Q15" s="41">
        <v>0</v>
      </c>
      <c r="R15" s="120">
        <v>0</v>
      </c>
      <c r="S15" s="123">
        <f t="shared" si="4"/>
        <v>52919200</v>
      </c>
      <c r="T15" s="172">
        <f t="shared" si="1"/>
        <v>62080800</v>
      </c>
      <c r="U15" s="130">
        <f t="shared" si="2"/>
        <v>46.01669565217391</v>
      </c>
      <c r="V15" s="130">
        <f t="shared" si="3"/>
        <v>53.98330434782609</v>
      </c>
    </row>
    <row r="16" spans="1:22" ht="12.75">
      <c r="A16" s="127" t="s">
        <v>46</v>
      </c>
      <c r="B16" s="78" t="s">
        <v>83</v>
      </c>
      <c r="C16" s="124">
        <v>30900000</v>
      </c>
      <c r="D16" s="116">
        <v>0</v>
      </c>
      <c r="E16" s="116">
        <v>0</v>
      </c>
      <c r="F16" s="117">
        <f t="shared" si="0"/>
        <v>30900000</v>
      </c>
      <c r="G16" s="119">
        <v>0</v>
      </c>
      <c r="H16" s="119">
        <v>1863000</v>
      </c>
      <c r="I16" s="119">
        <v>3319000</v>
      </c>
      <c r="J16" s="119">
        <v>2613000</v>
      </c>
      <c r="K16" s="119">
        <v>3269000</v>
      </c>
      <c r="L16" s="119">
        <v>2591000</v>
      </c>
      <c r="M16" s="119">
        <v>1563000</v>
      </c>
      <c r="N16" s="119">
        <v>3019000</v>
      </c>
      <c r="O16" s="119">
        <v>1563000</v>
      </c>
      <c r="P16" s="118">
        <v>2291000</v>
      </c>
      <c r="Q16" s="41">
        <v>0</v>
      </c>
      <c r="R16" s="120">
        <v>0</v>
      </c>
      <c r="S16" s="123">
        <f t="shared" si="4"/>
        <v>22091000</v>
      </c>
      <c r="T16" s="172">
        <f t="shared" si="1"/>
        <v>8809000</v>
      </c>
      <c r="U16" s="130">
        <f t="shared" si="2"/>
        <v>71.49190938511327</v>
      </c>
      <c r="V16" s="130">
        <f t="shared" si="3"/>
        <v>28.508090614886733</v>
      </c>
    </row>
    <row r="17" spans="1:22" ht="12.75">
      <c r="A17" s="187" t="s">
        <v>131</v>
      </c>
      <c r="B17" s="188" t="s">
        <v>130</v>
      </c>
      <c r="C17" s="189">
        <v>0</v>
      </c>
      <c r="D17" s="123">
        <f>300000+650000+800000</f>
        <v>1750000</v>
      </c>
      <c r="E17" s="123">
        <v>0</v>
      </c>
      <c r="F17" s="117">
        <f t="shared" si="0"/>
        <v>1750000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300000</v>
      </c>
      <c r="N17" s="190">
        <v>650000</v>
      </c>
      <c r="O17" s="190">
        <v>800000</v>
      </c>
      <c r="P17" s="191"/>
      <c r="Q17" s="192"/>
      <c r="R17" s="193"/>
      <c r="S17" s="123">
        <f t="shared" si="4"/>
        <v>1750000</v>
      </c>
      <c r="T17" s="123">
        <f t="shared" si="1"/>
        <v>0</v>
      </c>
      <c r="U17" s="130">
        <f t="shared" si="2"/>
        <v>100</v>
      </c>
      <c r="V17" s="130">
        <f t="shared" si="3"/>
        <v>0</v>
      </c>
    </row>
    <row r="18" spans="1:22" ht="12.75">
      <c r="A18" s="127" t="s">
        <v>47</v>
      </c>
      <c r="B18" s="78" t="s">
        <v>24</v>
      </c>
      <c r="C18" s="124">
        <v>110000000</v>
      </c>
      <c r="D18" s="116">
        <v>0</v>
      </c>
      <c r="E18" s="116">
        <v>0</v>
      </c>
      <c r="F18" s="117">
        <f t="shared" si="0"/>
        <v>110000000</v>
      </c>
      <c r="G18" s="119">
        <v>0</v>
      </c>
      <c r="H18" s="119">
        <v>28520000</v>
      </c>
      <c r="I18" s="119">
        <v>10000000</v>
      </c>
      <c r="J18" s="119">
        <v>0</v>
      </c>
      <c r="K18" s="119">
        <v>23507000</v>
      </c>
      <c r="L18" s="119">
        <v>0</v>
      </c>
      <c r="M18" s="119">
        <v>0</v>
      </c>
      <c r="N18" s="119">
        <v>11795000</v>
      </c>
      <c r="O18" s="119">
        <v>0</v>
      </c>
      <c r="P18" s="118">
        <v>0</v>
      </c>
      <c r="Q18" s="41">
        <v>0</v>
      </c>
      <c r="R18" s="120">
        <v>0</v>
      </c>
      <c r="S18" s="123">
        <f t="shared" si="4"/>
        <v>73822000</v>
      </c>
      <c r="T18" s="172">
        <f t="shared" si="1"/>
        <v>36178000</v>
      </c>
      <c r="U18" s="130">
        <f t="shared" si="2"/>
        <v>67.11090909090909</v>
      </c>
      <c r="V18" s="130">
        <f t="shared" si="3"/>
        <v>32.8890909090909</v>
      </c>
    </row>
    <row r="19" spans="1:24" ht="12.75">
      <c r="A19" s="127" t="s">
        <v>84</v>
      </c>
      <c r="B19" s="78" t="s">
        <v>50</v>
      </c>
      <c r="C19" s="124">
        <v>298000000</v>
      </c>
      <c r="D19" s="116">
        <v>11607000</v>
      </c>
      <c r="E19" s="116">
        <v>0</v>
      </c>
      <c r="F19" s="117">
        <f t="shared" si="0"/>
        <v>309607000</v>
      </c>
      <c r="G19" s="119">
        <v>0</v>
      </c>
      <c r="H19" s="119">
        <v>0</v>
      </c>
      <c r="I19" s="119">
        <v>0</v>
      </c>
      <c r="J19" s="119">
        <v>309607000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8">
        <v>0</v>
      </c>
      <c r="Q19" s="41">
        <v>0</v>
      </c>
      <c r="R19" s="120">
        <v>0</v>
      </c>
      <c r="S19" s="123">
        <f t="shared" si="4"/>
        <v>309607000</v>
      </c>
      <c r="T19" s="116">
        <f t="shared" si="1"/>
        <v>0</v>
      </c>
      <c r="U19" s="130">
        <f t="shared" si="2"/>
        <v>100</v>
      </c>
      <c r="V19" s="130">
        <f t="shared" si="3"/>
        <v>0</v>
      </c>
      <c r="X19" s="61"/>
    </row>
    <row r="20" spans="1:24" ht="24.75" customHeight="1">
      <c r="A20" s="264" t="s">
        <v>133</v>
      </c>
      <c r="B20" s="263" t="s">
        <v>134</v>
      </c>
      <c r="C20" s="125">
        <v>0</v>
      </c>
      <c r="D20" s="116">
        <v>7300000</v>
      </c>
      <c r="E20" s="116">
        <v>0</v>
      </c>
      <c r="F20" s="117">
        <f t="shared" si="0"/>
        <v>7300000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7300000</v>
      </c>
      <c r="P20" s="118"/>
      <c r="Q20" s="41"/>
      <c r="R20" s="120"/>
      <c r="S20" s="123">
        <f t="shared" si="4"/>
        <v>7300000</v>
      </c>
      <c r="T20" s="116">
        <f t="shared" si="1"/>
        <v>0</v>
      </c>
      <c r="U20" s="130">
        <f t="shared" si="2"/>
        <v>100</v>
      </c>
      <c r="V20" s="130">
        <f t="shared" si="3"/>
        <v>0</v>
      </c>
      <c r="X20" s="61"/>
    </row>
    <row r="21" spans="1:24" ht="12.75">
      <c r="A21" s="127" t="s">
        <v>73</v>
      </c>
      <c r="B21" s="78" t="s">
        <v>74</v>
      </c>
      <c r="C21" s="125">
        <v>2000000</v>
      </c>
      <c r="D21" s="116">
        <v>0</v>
      </c>
      <c r="E21" s="116">
        <v>0</v>
      </c>
      <c r="F21" s="117">
        <f t="shared" si="0"/>
        <v>2000000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1238946</v>
      </c>
      <c r="P21" s="118">
        <v>0</v>
      </c>
      <c r="Q21" s="41">
        <v>0</v>
      </c>
      <c r="R21" s="120">
        <v>0</v>
      </c>
      <c r="S21" s="123">
        <f t="shared" si="4"/>
        <v>1238946</v>
      </c>
      <c r="T21" s="116">
        <f t="shared" si="1"/>
        <v>761054</v>
      </c>
      <c r="U21" s="130">
        <f t="shared" si="2"/>
        <v>61.947300000000006</v>
      </c>
      <c r="V21" s="130">
        <f t="shared" si="3"/>
        <v>38.0527</v>
      </c>
      <c r="X21" s="61"/>
    </row>
    <row r="22" spans="1:22" ht="12.75">
      <c r="A22" s="127" t="s">
        <v>48</v>
      </c>
      <c r="B22" s="78" t="s">
        <v>25</v>
      </c>
      <c r="C22" s="125">
        <v>200000</v>
      </c>
      <c r="D22" s="80">
        <v>188714391</v>
      </c>
      <c r="E22" s="116">
        <v>0</v>
      </c>
      <c r="F22" s="117">
        <f t="shared" si="0"/>
        <v>188914391</v>
      </c>
      <c r="G22" s="80">
        <v>188914391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8">
        <v>0</v>
      </c>
      <c r="Q22" s="41">
        <v>0</v>
      </c>
      <c r="R22" s="120">
        <v>0</v>
      </c>
      <c r="S22" s="123">
        <f t="shared" si="4"/>
        <v>188914391</v>
      </c>
      <c r="T22" s="116">
        <f t="shared" si="1"/>
        <v>0</v>
      </c>
      <c r="U22" s="130">
        <f t="shared" si="2"/>
        <v>100</v>
      </c>
      <c r="V22" s="130">
        <f t="shared" si="3"/>
        <v>0</v>
      </c>
    </row>
    <row r="23" spans="1:22" ht="12.75">
      <c r="A23" s="127" t="s">
        <v>71</v>
      </c>
      <c r="B23" s="212" t="s">
        <v>72</v>
      </c>
      <c r="C23" s="125">
        <v>100000</v>
      </c>
      <c r="D23" s="72">
        <v>0</v>
      </c>
      <c r="E23" s="72">
        <v>0</v>
      </c>
      <c r="F23" s="213">
        <f t="shared" si="0"/>
        <v>100000</v>
      </c>
      <c r="G23" s="214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48">
        <v>0</v>
      </c>
      <c r="Q23" s="42"/>
      <c r="R23" s="121"/>
      <c r="S23" s="215">
        <f t="shared" si="4"/>
        <v>0</v>
      </c>
      <c r="T23" s="72">
        <f t="shared" si="1"/>
        <v>100000</v>
      </c>
      <c r="U23" s="216">
        <f t="shared" si="2"/>
        <v>0</v>
      </c>
      <c r="V23" s="216">
        <f t="shared" si="3"/>
        <v>100</v>
      </c>
    </row>
    <row r="24" spans="1:22" ht="13.5" thickBot="1">
      <c r="A24" s="202"/>
      <c r="B24" s="107"/>
      <c r="C24" s="217"/>
      <c r="D24" s="218"/>
      <c r="E24" s="219"/>
      <c r="F24" s="220"/>
      <c r="G24" s="220"/>
      <c r="H24" s="220"/>
      <c r="I24" s="220"/>
      <c r="J24" s="220"/>
      <c r="K24" s="220"/>
      <c r="L24" s="220"/>
      <c r="M24" s="218"/>
      <c r="N24" s="218"/>
      <c r="O24" s="218"/>
      <c r="P24" s="219"/>
      <c r="Q24" s="219"/>
      <c r="R24" s="219"/>
      <c r="S24" s="220"/>
      <c r="T24" s="220"/>
      <c r="U24" s="221"/>
      <c r="V24" s="222"/>
    </row>
    <row r="25" spans="1:22" ht="13.5" thickBot="1">
      <c r="A25" s="49"/>
      <c r="B25" s="126" t="s">
        <v>16</v>
      </c>
      <c r="C25" s="105">
        <f>SUM(C9:C23)</f>
        <v>576700000</v>
      </c>
      <c r="D25" s="105">
        <f>SUM(D9:D23)</f>
        <v>209371391</v>
      </c>
      <c r="E25" s="101">
        <f>SUM(E9:E23)</f>
        <v>0</v>
      </c>
      <c r="F25" s="98">
        <f>SUM(F9:F23)</f>
        <v>786071391</v>
      </c>
      <c r="G25" s="98">
        <f>SUM(G10:G23)</f>
        <v>188914391</v>
      </c>
      <c r="H25" s="98">
        <f aca="true" t="shared" si="5" ref="H25:N25">SUM(H10:H23)</f>
        <v>33469400</v>
      </c>
      <c r="I25" s="98">
        <f t="shared" si="5"/>
        <v>14258800</v>
      </c>
      <c r="J25" s="98">
        <f t="shared" si="5"/>
        <v>312408200</v>
      </c>
      <c r="K25" s="98">
        <f t="shared" si="5"/>
        <v>40437700</v>
      </c>
      <c r="L25" s="98">
        <f t="shared" si="5"/>
        <v>2861500</v>
      </c>
      <c r="M25" s="98">
        <f t="shared" si="5"/>
        <v>3973700</v>
      </c>
      <c r="N25" s="98">
        <f t="shared" si="5"/>
        <v>16359900</v>
      </c>
      <c r="O25" s="98">
        <f>SUM(O9:O23)</f>
        <v>37024646</v>
      </c>
      <c r="P25" s="98">
        <f>SUM(P9:P23)</f>
        <v>15862000</v>
      </c>
      <c r="Q25" s="98">
        <f>SUM(Q9:Q22)</f>
        <v>0</v>
      </c>
      <c r="R25" s="98">
        <f>SUM(R9:R22)</f>
        <v>0</v>
      </c>
      <c r="S25" s="98">
        <f>SUM(S9:S23)</f>
        <v>665570237</v>
      </c>
      <c r="T25" s="98">
        <f>SUM(T9:T23)</f>
        <v>120501154</v>
      </c>
      <c r="U25" s="102">
        <f t="shared" si="2"/>
        <v>84.6704567320909</v>
      </c>
      <c r="V25" s="103">
        <f t="shared" si="3"/>
        <v>15.32954326790911</v>
      </c>
    </row>
    <row r="26" spans="1:22" ht="13.5" thickBot="1">
      <c r="A26" s="45"/>
      <c r="B26" s="17"/>
      <c r="C26" s="17"/>
      <c r="D26" s="44"/>
      <c r="E26" s="17"/>
      <c r="F26" s="17"/>
      <c r="G26" s="17"/>
      <c r="H26" s="16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8"/>
      <c r="V26" s="18"/>
    </row>
    <row r="27" spans="1:22" ht="12.75">
      <c r="A27" s="50"/>
      <c r="B27" s="26"/>
      <c r="C27" s="26"/>
      <c r="D27" s="51"/>
      <c r="E27" s="26"/>
      <c r="F27" s="28"/>
      <c r="G27" s="25"/>
      <c r="H27" s="27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6"/>
      <c r="T27" s="26"/>
      <c r="U27" s="114"/>
      <c r="V27" s="115"/>
    </row>
    <row r="28" spans="1:22" ht="12.75">
      <c r="A28" s="43"/>
      <c r="B28" s="14"/>
      <c r="C28" s="52"/>
      <c r="D28" s="53"/>
      <c r="E28" s="14"/>
      <c r="F28" s="35"/>
      <c r="G28" s="54"/>
      <c r="H28" s="16"/>
      <c r="I28" s="17"/>
      <c r="J28" s="17"/>
      <c r="K28" s="30"/>
      <c r="L28" s="30"/>
      <c r="M28" s="30"/>
      <c r="N28" s="30"/>
      <c r="O28" s="30"/>
      <c r="P28" s="30"/>
      <c r="Q28" s="30" t="s">
        <v>40</v>
      </c>
      <c r="R28" s="30"/>
      <c r="S28" s="14"/>
      <c r="T28" s="14"/>
      <c r="U28" s="31"/>
      <c r="V28" s="32"/>
    </row>
    <row r="29" spans="1:22" ht="12.75">
      <c r="A29" s="43"/>
      <c r="B29" s="14"/>
      <c r="C29" s="52"/>
      <c r="D29" s="53"/>
      <c r="E29" s="14"/>
      <c r="F29" s="35"/>
      <c r="G29" s="54"/>
      <c r="H29" s="34"/>
      <c r="I29" s="14"/>
      <c r="J29" s="14"/>
      <c r="K29" s="30"/>
      <c r="L29" s="30"/>
      <c r="M29" s="30"/>
      <c r="N29" s="30" t="s">
        <v>40</v>
      </c>
      <c r="O29" s="30"/>
      <c r="P29" s="30"/>
      <c r="Q29" s="30"/>
      <c r="R29" s="30"/>
      <c r="S29" s="14"/>
      <c r="T29" s="14"/>
      <c r="U29" s="31"/>
      <c r="V29" s="32"/>
    </row>
    <row r="30" spans="1:22" ht="12.75">
      <c r="A30" s="43"/>
      <c r="B30" s="14"/>
      <c r="C30" s="52"/>
      <c r="D30" s="53"/>
      <c r="E30" s="14"/>
      <c r="F30" s="35"/>
      <c r="G30" s="54"/>
      <c r="H30" s="34"/>
      <c r="I30" s="14"/>
      <c r="J30" s="14"/>
      <c r="K30" s="30"/>
      <c r="L30" s="30"/>
      <c r="M30" s="30"/>
      <c r="N30" s="30"/>
      <c r="O30" s="30" t="s">
        <v>40</v>
      </c>
      <c r="P30" s="30"/>
      <c r="Q30" s="30" t="s">
        <v>40</v>
      </c>
      <c r="R30" s="30"/>
      <c r="S30" s="14"/>
      <c r="T30" s="14"/>
      <c r="U30" s="31"/>
      <c r="V30" s="32"/>
    </row>
    <row r="31" spans="1:22" ht="12.75">
      <c r="A31" s="128"/>
      <c r="B31" s="91" t="s">
        <v>76</v>
      </c>
      <c r="C31" s="52" t="s">
        <v>75</v>
      </c>
      <c r="D31" s="53"/>
      <c r="E31" s="14"/>
      <c r="F31" s="35"/>
      <c r="G31" s="54"/>
      <c r="H31" s="34"/>
      <c r="I31" s="14"/>
      <c r="J31" s="14"/>
      <c r="K31" s="30"/>
      <c r="L31" s="30"/>
      <c r="M31" s="30" t="s">
        <v>40</v>
      </c>
      <c r="N31" s="30"/>
      <c r="O31" s="30"/>
      <c r="P31" s="30" t="s">
        <v>40</v>
      </c>
      <c r="Q31" s="30"/>
      <c r="R31" s="30" t="s">
        <v>40</v>
      </c>
      <c r="S31" s="14"/>
      <c r="T31" s="14"/>
      <c r="U31" s="31"/>
      <c r="V31" s="32"/>
    </row>
    <row r="32" spans="1:22" ht="12.75">
      <c r="A32" s="128"/>
      <c r="B32" s="91" t="s">
        <v>0</v>
      </c>
      <c r="C32" s="52" t="s">
        <v>30</v>
      </c>
      <c r="D32" s="53"/>
      <c r="E32" s="14"/>
      <c r="F32" s="35"/>
      <c r="G32" s="54"/>
      <c r="H32" s="34"/>
      <c r="I32" s="14"/>
      <c r="J32" s="14"/>
      <c r="K32" s="30"/>
      <c r="L32" s="30"/>
      <c r="M32" s="30"/>
      <c r="N32" s="30"/>
      <c r="O32" s="30"/>
      <c r="P32" s="30"/>
      <c r="Q32" s="30" t="s">
        <v>40</v>
      </c>
      <c r="R32" s="30"/>
      <c r="S32" s="14"/>
      <c r="T32" s="14"/>
      <c r="U32" s="31"/>
      <c r="V32" s="32"/>
    </row>
    <row r="33" spans="1:22" ht="12.75">
      <c r="A33" s="43"/>
      <c r="B33" s="14"/>
      <c r="C33" s="52" t="s">
        <v>77</v>
      </c>
      <c r="D33" s="53"/>
      <c r="E33" s="14"/>
      <c r="F33" s="35"/>
      <c r="G33" s="54"/>
      <c r="H33" s="34"/>
      <c r="I33" s="14"/>
      <c r="J33" s="14"/>
      <c r="K33" s="30"/>
      <c r="L33" s="30"/>
      <c r="M33" s="30"/>
      <c r="N33" s="30"/>
      <c r="O33" s="30" t="s">
        <v>40</v>
      </c>
      <c r="P33" s="30"/>
      <c r="Q33" s="30"/>
      <c r="R33" s="30"/>
      <c r="S33" s="14"/>
      <c r="T33" s="14"/>
      <c r="U33" s="31"/>
      <c r="V33" s="32"/>
    </row>
    <row r="34" spans="1:22" ht="12.75">
      <c r="A34" s="55"/>
      <c r="B34" s="14"/>
      <c r="C34" s="14"/>
      <c r="D34" s="56"/>
      <c r="E34" s="14"/>
      <c r="F34" s="35"/>
      <c r="G34" s="54"/>
      <c r="H34" s="30"/>
      <c r="I34" s="14"/>
      <c r="J34" s="14"/>
      <c r="K34" s="30"/>
      <c r="L34" s="30"/>
      <c r="M34" s="30"/>
      <c r="N34" s="30"/>
      <c r="O34" s="30"/>
      <c r="P34" s="30"/>
      <c r="Q34" s="30"/>
      <c r="R34" s="30"/>
      <c r="S34" s="14"/>
      <c r="T34" s="14"/>
      <c r="U34" s="31"/>
      <c r="V34" s="32"/>
    </row>
    <row r="35" spans="1:22" ht="13.5" thickBot="1">
      <c r="A35" s="57"/>
      <c r="B35" s="37"/>
      <c r="C35" s="37"/>
      <c r="D35" s="58"/>
      <c r="E35" s="37"/>
      <c r="F35" s="38"/>
      <c r="G35" s="22"/>
      <c r="H35" s="24"/>
      <c r="I35" s="37"/>
      <c r="J35" s="37"/>
      <c r="K35" s="24"/>
      <c r="L35" s="24"/>
      <c r="M35" s="24"/>
      <c r="N35" s="24"/>
      <c r="O35" s="24"/>
      <c r="P35" s="24"/>
      <c r="Q35" s="24"/>
      <c r="R35" s="24"/>
      <c r="S35" s="37"/>
      <c r="T35" s="37"/>
      <c r="U35" s="39"/>
      <c r="V35" s="40"/>
    </row>
    <row r="36" spans="1:22" ht="12.75">
      <c r="A36" s="45"/>
      <c r="B36" s="17"/>
      <c r="C36" s="17"/>
      <c r="D36" s="44"/>
      <c r="E36" s="17"/>
      <c r="F36" s="17"/>
      <c r="G36" s="17"/>
      <c r="H36" s="16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8"/>
      <c r="V36" s="18"/>
    </row>
    <row r="37" spans="1:22" ht="12.75">
      <c r="A37" s="45"/>
      <c r="B37" s="17"/>
      <c r="C37" s="17"/>
      <c r="D37" s="44"/>
      <c r="E37" s="17"/>
      <c r="F37" s="17"/>
      <c r="G37" s="17"/>
      <c r="H37" s="16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8"/>
      <c r="V37" s="18"/>
    </row>
    <row r="38" spans="1:22" ht="12.75">
      <c r="A38" s="45"/>
      <c r="B38" s="17"/>
      <c r="C38" s="17"/>
      <c r="D38" s="44"/>
      <c r="E38" s="17"/>
      <c r="F38" s="17"/>
      <c r="G38" s="17"/>
      <c r="H38" s="16"/>
      <c r="I38" s="17"/>
      <c r="J38" s="17"/>
      <c r="K38" s="16"/>
      <c r="L38" s="16"/>
      <c r="M38" s="16"/>
      <c r="N38" s="16"/>
      <c r="O38" s="16"/>
      <c r="P38" s="16"/>
      <c r="Q38" s="16" t="s">
        <v>40</v>
      </c>
      <c r="R38" s="16"/>
      <c r="S38" s="17"/>
      <c r="T38" s="17"/>
      <c r="U38" s="18"/>
      <c r="V38" s="18"/>
    </row>
    <row r="39" spans="1:22" ht="12.75">
      <c r="A39" s="45" t="s">
        <v>138</v>
      </c>
      <c r="B39" s="17"/>
      <c r="C39" s="17"/>
      <c r="D39" s="44"/>
      <c r="E39" s="17"/>
      <c r="F39" s="17"/>
      <c r="G39" s="17"/>
      <c r="H39" s="16"/>
      <c r="I39" s="17"/>
      <c r="J39" s="17"/>
      <c r="K39" s="16"/>
      <c r="L39" s="16"/>
      <c r="M39" s="59" t="s">
        <v>40</v>
      </c>
      <c r="N39" s="16"/>
      <c r="O39" s="16"/>
      <c r="P39" s="16"/>
      <c r="Q39" s="16"/>
      <c r="R39" s="16"/>
      <c r="S39" s="17"/>
      <c r="T39" s="17"/>
      <c r="U39" s="18"/>
      <c r="V39" s="18"/>
    </row>
    <row r="40" spans="1:22" ht="12.75">
      <c r="A40" s="45"/>
      <c r="B40" s="17"/>
      <c r="C40" s="17"/>
      <c r="D40" s="44"/>
      <c r="E40" s="17"/>
      <c r="F40" s="17"/>
      <c r="G40" s="17"/>
      <c r="H40" s="16"/>
      <c r="I40" s="17"/>
      <c r="J40" s="17"/>
      <c r="K40" s="16"/>
      <c r="L40" s="16"/>
      <c r="M40" s="59" t="s">
        <v>40</v>
      </c>
      <c r="N40" s="16"/>
      <c r="O40" s="16"/>
      <c r="P40" s="16"/>
      <c r="Q40" s="16"/>
      <c r="R40" s="16"/>
      <c r="S40" s="17"/>
      <c r="T40" s="17"/>
      <c r="U40" s="18"/>
      <c r="V40" s="18"/>
    </row>
    <row r="41" spans="1:22" ht="12.75">
      <c r="A41" s="279" t="s">
        <v>17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</row>
    <row r="42" spans="1:22" ht="12.75">
      <c r="A42" s="279" t="s">
        <v>18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</row>
    <row r="43" spans="1:22" ht="12.75">
      <c r="A43" s="10"/>
      <c r="B43" s="1"/>
      <c r="C43" s="1"/>
      <c r="D43" s="7"/>
      <c r="E43" s="1"/>
      <c r="F43" s="1"/>
      <c r="G43" s="1"/>
      <c r="H43" s="4"/>
      <c r="I43" s="1"/>
      <c r="J43" s="1"/>
      <c r="K43" s="4"/>
      <c r="L43" s="4"/>
      <c r="M43" s="4"/>
      <c r="N43" s="4"/>
      <c r="O43" s="4"/>
      <c r="P43" s="4"/>
      <c r="Q43" s="4"/>
      <c r="R43" s="4"/>
      <c r="S43" s="1"/>
      <c r="T43" s="1"/>
      <c r="U43" s="11"/>
      <c r="V43" s="11"/>
    </row>
  </sheetData>
  <sheetProtection/>
  <mergeCells count="18">
    <mergeCell ref="A42:V42"/>
    <mergeCell ref="T6:T8"/>
    <mergeCell ref="U6:U8"/>
    <mergeCell ref="V6:V8"/>
    <mergeCell ref="D7:D8"/>
    <mergeCell ref="E7:E8"/>
    <mergeCell ref="A41:V41"/>
    <mergeCell ref="S6:S8"/>
    <mergeCell ref="A3:V3"/>
    <mergeCell ref="A1:V1"/>
    <mergeCell ref="A2:V2"/>
    <mergeCell ref="A4:V4"/>
    <mergeCell ref="A6:A8"/>
    <mergeCell ref="B6:B8"/>
    <mergeCell ref="C6:C8"/>
    <mergeCell ref="D6:E6"/>
    <mergeCell ref="F6:F8"/>
    <mergeCell ref="G6:R6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paperSize="190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A189"/>
  <sheetViews>
    <sheetView zoomScalePageLayoutView="0" workbookViewId="0" topLeftCell="B28">
      <selection activeCell="D47" sqref="D47"/>
    </sheetView>
  </sheetViews>
  <sheetFormatPr defaultColWidth="11.421875" defaultRowHeight="12.75"/>
  <cols>
    <col min="1" max="1" width="11.421875" style="1" hidden="1" customWidth="1"/>
    <col min="2" max="2" width="3.421875" style="1" customWidth="1"/>
    <col min="3" max="3" width="9.8515625" style="3" customWidth="1"/>
    <col min="4" max="4" width="43.421875" style="1" customWidth="1"/>
    <col min="5" max="5" width="11.00390625" style="8" customWidth="1"/>
    <col min="6" max="6" width="11.421875" style="4" customWidth="1"/>
    <col min="7" max="7" width="9.57421875" style="8" customWidth="1"/>
    <col min="8" max="8" width="9.421875" style="8" customWidth="1"/>
    <col min="9" max="9" width="4.7109375" style="1" customWidth="1"/>
    <col min="10" max="10" width="11.7109375" style="1" customWidth="1"/>
    <col min="11" max="12" width="10.7109375" style="4" customWidth="1"/>
    <col min="13" max="14" width="10.7109375" style="8" customWidth="1"/>
    <col min="15" max="16" width="10.7109375" style="4" customWidth="1"/>
    <col min="17" max="17" width="10.7109375" style="6" customWidth="1"/>
    <col min="18" max="20" width="10.7109375" style="4" customWidth="1"/>
    <col min="21" max="21" width="0.13671875" style="4" hidden="1" customWidth="1"/>
    <col min="22" max="22" width="10.7109375" style="4" hidden="1" customWidth="1"/>
    <col min="23" max="23" width="10.7109375" style="159" customWidth="1"/>
    <col min="24" max="24" width="11.7109375" style="159" customWidth="1"/>
    <col min="25" max="25" width="11.8515625" style="8" customWidth="1"/>
    <col min="26" max="27" width="7.7109375" style="11" customWidth="1"/>
    <col min="28" max="16384" width="11.421875" style="1" customWidth="1"/>
  </cols>
  <sheetData>
    <row r="1" ht="11.25">
      <c r="Q1" s="5"/>
    </row>
    <row r="2" spans="2:27" ht="18" customHeight="1">
      <c r="B2" s="279" t="s">
        <v>22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2:27" ht="18" customHeight="1">
      <c r="B3" s="279" t="s">
        <v>15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2:27" ht="18" customHeight="1">
      <c r="B4" s="302" t="str">
        <f>+'EJEC INGRESOS'!A4</f>
        <v>PERIODO ENERO 01 AL 31 DE OCTUBRE DE 2013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3:27" ht="12.75" customHeight="1">
      <c r="C5" s="200" t="s">
        <v>119</v>
      </c>
      <c r="D5" s="201" t="s">
        <v>21</v>
      </c>
      <c r="E5" s="200"/>
      <c r="F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3:27" ht="12.75" thickBot="1">
      <c r="C6" s="14"/>
      <c r="D6" s="15"/>
      <c r="E6" s="16"/>
      <c r="F6" s="16"/>
      <c r="G6" s="16"/>
      <c r="H6" s="16"/>
      <c r="I6" s="17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0"/>
      <c r="X6" s="160"/>
      <c r="Y6" s="16"/>
      <c r="Z6" s="18"/>
      <c r="AA6" s="18"/>
    </row>
    <row r="7" spans="3:27" ht="12" customHeight="1" thickBot="1">
      <c r="C7" s="295" t="s">
        <v>14</v>
      </c>
      <c r="D7" s="296" t="s">
        <v>13</v>
      </c>
      <c r="E7" s="299" t="s">
        <v>12</v>
      </c>
      <c r="F7" s="286" t="s">
        <v>11</v>
      </c>
      <c r="G7" s="303"/>
      <c r="H7" s="303"/>
      <c r="I7" s="287"/>
      <c r="J7" s="283" t="s">
        <v>10</v>
      </c>
      <c r="K7" s="286" t="s">
        <v>122</v>
      </c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287"/>
      <c r="W7" s="307" t="s">
        <v>132</v>
      </c>
      <c r="X7" s="151" t="s">
        <v>114</v>
      </c>
      <c r="Y7" s="299" t="s">
        <v>8</v>
      </c>
      <c r="Z7" s="290" t="s">
        <v>20</v>
      </c>
      <c r="AA7" s="304" t="s">
        <v>19</v>
      </c>
    </row>
    <row r="8" spans="3:27" ht="12.75" customHeight="1">
      <c r="C8" s="284"/>
      <c r="D8" s="297"/>
      <c r="E8" s="300"/>
      <c r="F8" s="299" t="s">
        <v>7</v>
      </c>
      <c r="G8" s="299" t="s">
        <v>6</v>
      </c>
      <c r="H8" s="299" t="s">
        <v>5</v>
      </c>
      <c r="I8" s="283" t="s">
        <v>4</v>
      </c>
      <c r="J8" s="284"/>
      <c r="K8" s="299" t="s">
        <v>3</v>
      </c>
      <c r="L8" s="299" t="s">
        <v>2</v>
      </c>
      <c r="M8" s="299" t="s">
        <v>1</v>
      </c>
      <c r="N8" s="299" t="s">
        <v>31</v>
      </c>
      <c r="O8" s="299" t="s">
        <v>32</v>
      </c>
      <c r="P8" s="299" t="s">
        <v>33</v>
      </c>
      <c r="Q8" s="299" t="s">
        <v>34</v>
      </c>
      <c r="R8" s="299" t="s">
        <v>35</v>
      </c>
      <c r="S8" s="299" t="s">
        <v>36</v>
      </c>
      <c r="T8" s="299" t="s">
        <v>37</v>
      </c>
      <c r="U8" s="299" t="s">
        <v>38</v>
      </c>
      <c r="V8" s="299" t="s">
        <v>39</v>
      </c>
      <c r="W8" s="308"/>
      <c r="X8" s="152" t="s">
        <v>137</v>
      </c>
      <c r="Y8" s="300"/>
      <c r="Z8" s="291"/>
      <c r="AA8" s="305"/>
    </row>
    <row r="9" spans="3:27" ht="12" thickBot="1">
      <c r="C9" s="285"/>
      <c r="D9" s="298"/>
      <c r="E9" s="301"/>
      <c r="F9" s="301"/>
      <c r="G9" s="301"/>
      <c r="H9" s="301"/>
      <c r="I9" s="285"/>
      <c r="J9" s="285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9"/>
      <c r="X9" s="153">
        <v>2013</v>
      </c>
      <c r="Y9" s="301"/>
      <c r="Z9" s="292"/>
      <c r="AA9" s="306"/>
    </row>
    <row r="10" spans="3:27" ht="12" customHeight="1">
      <c r="C10" s="132"/>
      <c r="D10" s="77"/>
      <c r="E10" s="79"/>
      <c r="F10" s="79"/>
      <c r="G10" s="79"/>
      <c r="H10" s="79"/>
      <c r="I10" s="79"/>
      <c r="J10" s="177"/>
      <c r="K10" s="122"/>
      <c r="L10" s="146"/>
      <c r="M10" s="122"/>
      <c r="N10" s="122"/>
      <c r="O10" s="122"/>
      <c r="P10" s="122"/>
      <c r="Q10" s="122"/>
      <c r="R10" s="122"/>
      <c r="S10" s="122"/>
      <c r="T10" s="168"/>
      <c r="U10" s="109"/>
      <c r="V10" s="142"/>
      <c r="W10" s="122"/>
      <c r="X10" s="171"/>
      <c r="Y10" s="79"/>
      <c r="Z10" s="129"/>
      <c r="AA10" s="129"/>
    </row>
    <row r="11" spans="3:27" ht="12" customHeight="1">
      <c r="C11" s="242" t="s">
        <v>51</v>
      </c>
      <c r="D11" s="272" t="s">
        <v>64</v>
      </c>
      <c r="E11" s="116">
        <v>22050000</v>
      </c>
      <c r="F11" s="123">
        <f>800000+362000+1500000</f>
        <v>2662000</v>
      </c>
      <c r="G11" s="116">
        <v>0</v>
      </c>
      <c r="H11" s="116">
        <v>0</v>
      </c>
      <c r="I11" s="116">
        <v>0</v>
      </c>
      <c r="J11" s="243">
        <f>SUM(E11+F11+G11-H11-I11)</f>
        <v>24712000</v>
      </c>
      <c r="K11" s="123">
        <v>0</v>
      </c>
      <c r="L11" s="190">
        <v>2062000</v>
      </c>
      <c r="M11" s="123">
        <v>2772000</v>
      </c>
      <c r="N11" s="123">
        <v>2062000</v>
      </c>
      <c r="O11" s="123">
        <v>2062000</v>
      </c>
      <c r="P11" s="123">
        <v>2062000</v>
      </c>
      <c r="Q11" s="123">
        <v>2062000</v>
      </c>
      <c r="R11" s="123">
        <v>2062000</v>
      </c>
      <c r="S11" s="123">
        <v>2062000</v>
      </c>
      <c r="T11" s="244">
        <v>2062000</v>
      </c>
      <c r="U11" s="245"/>
      <c r="V11" s="246"/>
      <c r="W11" s="123">
        <f>SUM(K11:V11)</f>
        <v>19268000</v>
      </c>
      <c r="X11" s="123">
        <v>3944000</v>
      </c>
      <c r="Y11" s="123">
        <f>+(J11-W11-X11)</f>
        <v>1500000</v>
      </c>
      <c r="Z11" s="206">
        <f>+(W11/J11)*100</f>
        <v>77.9702168986727</v>
      </c>
      <c r="AA11" s="206">
        <f>(Y11/J11)*100</f>
        <v>6.069925542246682</v>
      </c>
    </row>
    <row r="12" spans="3:27" ht="12" customHeight="1">
      <c r="C12" s="133" t="s">
        <v>52</v>
      </c>
      <c r="D12" s="131" t="s">
        <v>65</v>
      </c>
      <c r="E12" s="80">
        <v>13800000</v>
      </c>
      <c r="F12" s="116">
        <v>0</v>
      </c>
      <c r="G12" s="116">
        <v>5000000</v>
      </c>
      <c r="H12" s="116">
        <v>0</v>
      </c>
      <c r="I12" s="116">
        <v>0</v>
      </c>
      <c r="J12" s="178">
        <f aca="true" t="shared" si="0" ref="J12:J32">SUM(E12+F12+G12-H12-I12)</f>
        <v>18800000</v>
      </c>
      <c r="K12" s="141">
        <v>0</v>
      </c>
      <c r="L12" s="147">
        <v>1172000</v>
      </c>
      <c r="M12" s="141">
        <v>1172000</v>
      </c>
      <c r="N12" s="141">
        <v>1172000</v>
      </c>
      <c r="O12" s="141">
        <v>1822000</v>
      </c>
      <c r="P12" s="141">
        <v>600000</v>
      </c>
      <c r="Q12" s="141">
        <v>2634000</v>
      </c>
      <c r="R12" s="141">
        <v>1172000</v>
      </c>
      <c r="S12" s="141">
        <v>1172000</v>
      </c>
      <c r="T12" s="140">
        <v>4272000</v>
      </c>
      <c r="U12" s="95"/>
      <c r="V12" s="143"/>
      <c r="W12" s="141">
        <f aca="true" t="shared" si="1" ref="W12:W32">SUM(K12:V12)</f>
        <v>15188000</v>
      </c>
      <c r="X12" s="139">
        <v>1144000</v>
      </c>
      <c r="Y12" s="80">
        <f>+(J12-W12-X12)</f>
        <v>2468000</v>
      </c>
      <c r="Z12" s="130">
        <f aca="true" t="shared" si="2" ref="Z12:Z24">+(W12/J12)*100</f>
        <v>80.7872340425532</v>
      </c>
      <c r="AA12" s="130">
        <f aca="true" t="shared" si="3" ref="AA12:AA24">(Y12/J12)*100</f>
        <v>13.127659574468083</v>
      </c>
    </row>
    <row r="13" spans="3:27" ht="12" customHeight="1">
      <c r="C13" s="133" t="s">
        <v>53</v>
      </c>
      <c r="D13" s="131" t="s">
        <v>66</v>
      </c>
      <c r="E13" s="80">
        <v>20300000</v>
      </c>
      <c r="F13" s="116">
        <v>0</v>
      </c>
      <c r="G13" s="116">
        <v>0</v>
      </c>
      <c r="H13" s="116">
        <v>5000000</v>
      </c>
      <c r="I13" s="116">
        <v>0</v>
      </c>
      <c r="J13" s="178">
        <f t="shared" si="0"/>
        <v>15300000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0">
        <v>2251992</v>
      </c>
      <c r="U13" s="95"/>
      <c r="V13" s="143"/>
      <c r="W13" s="141">
        <f t="shared" si="1"/>
        <v>2251992</v>
      </c>
      <c r="X13" s="139">
        <v>0</v>
      </c>
      <c r="Y13" s="80">
        <f aca="true" t="shared" si="4" ref="Y13:Y32">+(J13-W13-X13)</f>
        <v>13048008</v>
      </c>
      <c r="Z13" s="130">
        <f t="shared" si="2"/>
        <v>14.718901960784315</v>
      </c>
      <c r="AA13" s="130">
        <f t="shared" si="3"/>
        <v>85.28109803921569</v>
      </c>
    </row>
    <row r="14" spans="3:27" ht="12" customHeight="1">
      <c r="C14" s="133" t="s">
        <v>54</v>
      </c>
      <c r="D14" s="131" t="s">
        <v>67</v>
      </c>
      <c r="E14" s="80">
        <v>25000000</v>
      </c>
      <c r="F14" s="116">
        <v>0</v>
      </c>
      <c r="G14" s="116">
        <v>0</v>
      </c>
      <c r="H14" s="116">
        <f>2000000+1500000</f>
        <v>3500000</v>
      </c>
      <c r="I14" s="116">
        <v>0</v>
      </c>
      <c r="J14" s="178">
        <f t="shared" si="0"/>
        <v>21500000</v>
      </c>
      <c r="K14" s="141">
        <v>0</v>
      </c>
      <c r="L14" s="147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0">
        <v>0</v>
      </c>
      <c r="U14" s="95"/>
      <c r="V14" s="143"/>
      <c r="W14" s="141">
        <f t="shared" si="1"/>
        <v>0</v>
      </c>
      <c r="X14" s="139">
        <v>0</v>
      </c>
      <c r="Y14" s="80">
        <f t="shared" si="4"/>
        <v>21500000</v>
      </c>
      <c r="Z14" s="130">
        <f t="shared" si="2"/>
        <v>0</v>
      </c>
      <c r="AA14" s="130">
        <f t="shared" si="3"/>
        <v>100</v>
      </c>
    </row>
    <row r="15" spans="3:27" ht="12" customHeight="1">
      <c r="C15" s="133" t="s">
        <v>55</v>
      </c>
      <c r="D15" s="131" t="s">
        <v>26</v>
      </c>
      <c r="E15" s="80">
        <v>40000000</v>
      </c>
      <c r="F15" s="116">
        <v>18000000</v>
      </c>
      <c r="G15" s="116">
        <v>0</v>
      </c>
      <c r="H15" s="116">
        <v>0</v>
      </c>
      <c r="I15" s="116">
        <v>0</v>
      </c>
      <c r="J15" s="178">
        <f t="shared" si="0"/>
        <v>58000000</v>
      </c>
      <c r="K15" s="141">
        <v>0</v>
      </c>
      <c r="L15" s="147">
        <v>197769</v>
      </c>
      <c r="M15" s="141">
        <v>737950</v>
      </c>
      <c r="N15" s="141">
        <v>4720345</v>
      </c>
      <c r="O15" s="141">
        <v>9842275</v>
      </c>
      <c r="P15" s="141">
        <v>1314739</v>
      </c>
      <c r="Q15" s="141">
        <v>166500</v>
      </c>
      <c r="R15" s="141">
        <v>865242</v>
      </c>
      <c r="S15" s="141">
        <v>281817</v>
      </c>
      <c r="T15" s="140">
        <v>5910235</v>
      </c>
      <c r="U15" s="95"/>
      <c r="V15" s="143"/>
      <c r="W15" s="141">
        <f t="shared" si="1"/>
        <v>24036872</v>
      </c>
      <c r="X15" s="139">
        <v>8082014</v>
      </c>
      <c r="Y15" s="80">
        <f t="shared" si="4"/>
        <v>25881114</v>
      </c>
      <c r="Z15" s="130">
        <f t="shared" si="2"/>
        <v>41.44288275862069</v>
      </c>
      <c r="AA15" s="130">
        <f t="shared" si="3"/>
        <v>44.622610344827585</v>
      </c>
    </row>
    <row r="16" spans="3:27" ht="12" customHeight="1">
      <c r="C16" s="133" t="s">
        <v>56</v>
      </c>
      <c r="D16" s="131" t="s">
        <v>27</v>
      </c>
      <c r="E16" s="80">
        <v>30000000</v>
      </c>
      <c r="F16" s="116">
        <f>11607000+300000+650000</f>
        <v>12557000</v>
      </c>
      <c r="G16" s="116">
        <v>0</v>
      </c>
      <c r="H16" s="116">
        <v>0</v>
      </c>
      <c r="I16" s="116">
        <v>0</v>
      </c>
      <c r="J16" s="178">
        <f t="shared" si="0"/>
        <v>42557000</v>
      </c>
      <c r="K16" s="141">
        <v>0</v>
      </c>
      <c r="L16" s="147">
        <v>1025684</v>
      </c>
      <c r="M16" s="141">
        <v>3450137</v>
      </c>
      <c r="N16" s="141">
        <v>3052141</v>
      </c>
      <c r="O16" s="141">
        <v>2091805</v>
      </c>
      <c r="P16" s="141">
        <v>1124397</v>
      </c>
      <c r="Q16" s="141">
        <v>773002</v>
      </c>
      <c r="R16" s="141">
        <v>1320524</v>
      </c>
      <c r="S16" s="141">
        <v>1297604</v>
      </c>
      <c r="T16" s="140">
        <v>1267164</v>
      </c>
      <c r="U16" s="95"/>
      <c r="V16" s="143"/>
      <c r="W16" s="141">
        <f t="shared" si="1"/>
        <v>15402458</v>
      </c>
      <c r="X16" s="139">
        <v>3062160</v>
      </c>
      <c r="Y16" s="80">
        <f t="shared" si="4"/>
        <v>24092382</v>
      </c>
      <c r="Z16" s="130">
        <f t="shared" si="2"/>
        <v>36.19253706793242</v>
      </c>
      <c r="AA16" s="130">
        <f t="shared" si="3"/>
        <v>56.61203092323237</v>
      </c>
    </row>
    <row r="17" spans="3:27" ht="12" customHeight="1">
      <c r="C17" s="134" t="s">
        <v>57</v>
      </c>
      <c r="D17" s="131" t="s">
        <v>68</v>
      </c>
      <c r="E17" s="80">
        <v>10000000</v>
      </c>
      <c r="F17" s="116">
        <v>0</v>
      </c>
      <c r="G17" s="116">
        <v>0</v>
      </c>
      <c r="H17" s="116">
        <v>0</v>
      </c>
      <c r="I17" s="116">
        <v>0</v>
      </c>
      <c r="J17" s="178">
        <f t="shared" si="0"/>
        <v>10000000</v>
      </c>
      <c r="K17" s="141">
        <v>0</v>
      </c>
      <c r="L17" s="141">
        <v>0</v>
      </c>
      <c r="M17" s="141">
        <v>32908</v>
      </c>
      <c r="N17" s="141">
        <v>100000</v>
      </c>
      <c r="O17" s="141">
        <v>0</v>
      </c>
      <c r="P17" s="141">
        <v>0</v>
      </c>
      <c r="Q17" s="141">
        <v>0</v>
      </c>
      <c r="R17" s="141">
        <v>600000</v>
      </c>
      <c r="S17" s="141">
        <v>238890</v>
      </c>
      <c r="T17" s="140">
        <v>120000</v>
      </c>
      <c r="U17" s="95"/>
      <c r="V17" s="143"/>
      <c r="W17" s="141">
        <f t="shared" si="1"/>
        <v>1091798</v>
      </c>
      <c r="X17" s="139">
        <v>0</v>
      </c>
      <c r="Y17" s="80">
        <f t="shared" si="4"/>
        <v>8908202</v>
      </c>
      <c r="Z17" s="130">
        <f t="shared" si="2"/>
        <v>10.91798</v>
      </c>
      <c r="AA17" s="130">
        <f t="shared" si="3"/>
        <v>89.08202</v>
      </c>
    </row>
    <row r="18" spans="3:27" ht="12" customHeight="1">
      <c r="C18" s="133" t="s">
        <v>58</v>
      </c>
      <c r="D18" s="131" t="s">
        <v>28</v>
      </c>
      <c r="E18" s="80">
        <v>10000000</v>
      </c>
      <c r="F18" s="116">
        <v>0</v>
      </c>
      <c r="G18" s="116">
        <v>0</v>
      </c>
      <c r="H18" s="116">
        <v>0</v>
      </c>
      <c r="I18" s="116">
        <v>0</v>
      </c>
      <c r="J18" s="178">
        <f t="shared" si="0"/>
        <v>10000000</v>
      </c>
      <c r="K18" s="141">
        <v>0</v>
      </c>
      <c r="L18" s="147">
        <v>48731</v>
      </c>
      <c r="M18" s="141">
        <v>120000</v>
      </c>
      <c r="N18" s="141">
        <v>508000</v>
      </c>
      <c r="O18" s="141">
        <v>165000</v>
      </c>
      <c r="P18" s="141">
        <v>0</v>
      </c>
      <c r="Q18" s="141">
        <v>0</v>
      </c>
      <c r="R18" s="141">
        <v>124160</v>
      </c>
      <c r="S18" s="141">
        <v>393070</v>
      </c>
      <c r="T18" s="140">
        <v>199000</v>
      </c>
      <c r="U18" s="95"/>
      <c r="V18" s="143"/>
      <c r="W18" s="141">
        <f t="shared" si="1"/>
        <v>1557961</v>
      </c>
      <c r="X18" s="139">
        <v>0</v>
      </c>
      <c r="Y18" s="80">
        <f t="shared" si="4"/>
        <v>8442039</v>
      </c>
      <c r="Z18" s="130">
        <f t="shared" si="2"/>
        <v>15.579609999999999</v>
      </c>
      <c r="AA18" s="130">
        <f t="shared" si="3"/>
        <v>84.42039</v>
      </c>
    </row>
    <row r="19" spans="3:27" ht="12" customHeight="1">
      <c r="C19" s="133" t="s">
        <v>59</v>
      </c>
      <c r="D19" s="131" t="s">
        <v>69</v>
      </c>
      <c r="E19" s="80">
        <v>10000000</v>
      </c>
      <c r="F19" s="116">
        <v>0</v>
      </c>
      <c r="G19" s="116">
        <v>0</v>
      </c>
      <c r="H19" s="116">
        <v>0</v>
      </c>
      <c r="I19" s="116">
        <v>0</v>
      </c>
      <c r="J19" s="178">
        <f t="shared" si="0"/>
        <v>10000000</v>
      </c>
      <c r="K19" s="141">
        <v>0</v>
      </c>
      <c r="L19" s="147">
        <v>1674091</v>
      </c>
      <c r="M19" s="141">
        <v>1314978</v>
      </c>
      <c r="N19" s="141">
        <v>446217</v>
      </c>
      <c r="O19" s="141">
        <v>1257493</v>
      </c>
      <c r="P19" s="141">
        <v>1008650</v>
      </c>
      <c r="Q19" s="141">
        <v>908259</v>
      </c>
      <c r="R19" s="141">
        <v>908448</v>
      </c>
      <c r="S19" s="141">
        <v>1028866</v>
      </c>
      <c r="T19" s="140">
        <v>996275</v>
      </c>
      <c r="U19" s="95"/>
      <c r="V19" s="143"/>
      <c r="W19" s="141">
        <f t="shared" si="1"/>
        <v>9543277</v>
      </c>
      <c r="X19" s="139">
        <v>0</v>
      </c>
      <c r="Y19" s="80">
        <f t="shared" si="4"/>
        <v>456723</v>
      </c>
      <c r="Z19" s="130">
        <f t="shared" si="2"/>
        <v>95.43277</v>
      </c>
      <c r="AA19" s="130">
        <f t="shared" si="3"/>
        <v>4.56723</v>
      </c>
    </row>
    <row r="20" spans="3:27" ht="12" customHeight="1">
      <c r="C20" s="133" t="s">
        <v>60</v>
      </c>
      <c r="D20" s="131" t="s">
        <v>70</v>
      </c>
      <c r="E20" s="80">
        <v>3000000</v>
      </c>
      <c r="F20" s="116">
        <v>0</v>
      </c>
      <c r="G20" s="116">
        <v>0</v>
      </c>
      <c r="H20" s="116">
        <v>0</v>
      </c>
      <c r="I20" s="116">
        <v>0</v>
      </c>
      <c r="J20" s="178">
        <f t="shared" si="0"/>
        <v>3000000</v>
      </c>
      <c r="K20" s="141">
        <v>0</v>
      </c>
      <c r="L20" s="141">
        <v>0</v>
      </c>
      <c r="M20" s="141">
        <v>1869514</v>
      </c>
      <c r="N20" s="141">
        <v>0</v>
      </c>
      <c r="O20" s="141">
        <v>0</v>
      </c>
      <c r="P20" s="141">
        <v>0</v>
      </c>
      <c r="Q20" s="141">
        <v>0</v>
      </c>
      <c r="R20" s="141">
        <v>190000</v>
      </c>
      <c r="S20" s="141">
        <v>0</v>
      </c>
      <c r="T20" s="140">
        <v>807360</v>
      </c>
      <c r="U20" s="95"/>
      <c r="V20" s="143"/>
      <c r="W20" s="141">
        <f t="shared" si="1"/>
        <v>2866874</v>
      </c>
      <c r="X20" s="139">
        <v>0</v>
      </c>
      <c r="Y20" s="80">
        <f t="shared" si="4"/>
        <v>133126</v>
      </c>
      <c r="Z20" s="130">
        <f t="shared" si="2"/>
        <v>95.56246666666667</v>
      </c>
      <c r="AA20" s="130">
        <f t="shared" si="3"/>
        <v>4.4375333333333336</v>
      </c>
    </row>
    <row r="21" spans="3:27" ht="12" customHeight="1">
      <c r="C21" s="133" t="s">
        <v>61</v>
      </c>
      <c r="D21" s="131" t="s">
        <v>85</v>
      </c>
      <c r="E21" s="80">
        <v>1000000</v>
      </c>
      <c r="F21" s="116">
        <v>0</v>
      </c>
      <c r="G21" s="116">
        <v>0</v>
      </c>
      <c r="H21" s="116">
        <v>0</v>
      </c>
      <c r="I21" s="116">
        <v>0</v>
      </c>
      <c r="J21" s="178">
        <f t="shared" si="0"/>
        <v>1000000</v>
      </c>
      <c r="K21" s="141">
        <v>0</v>
      </c>
      <c r="L21" s="141">
        <v>0</v>
      </c>
      <c r="M21" s="141">
        <v>0</v>
      </c>
      <c r="N21" s="141">
        <v>0</v>
      </c>
      <c r="O21" s="141">
        <v>224000</v>
      </c>
      <c r="P21" s="141">
        <v>0</v>
      </c>
      <c r="Q21" s="141">
        <v>0</v>
      </c>
      <c r="R21" s="141">
        <v>0</v>
      </c>
      <c r="S21" s="141">
        <v>0</v>
      </c>
      <c r="T21" s="140"/>
      <c r="U21" s="95"/>
      <c r="V21" s="143"/>
      <c r="W21" s="141">
        <f t="shared" si="1"/>
        <v>224000</v>
      </c>
      <c r="X21" s="139">
        <v>0</v>
      </c>
      <c r="Y21" s="80">
        <f t="shared" si="4"/>
        <v>776000</v>
      </c>
      <c r="Z21" s="130">
        <f t="shared" si="2"/>
        <v>22.400000000000002</v>
      </c>
      <c r="AA21" s="130">
        <f t="shared" si="3"/>
        <v>77.60000000000001</v>
      </c>
    </row>
    <row r="22" spans="3:27" ht="12" customHeight="1">
      <c r="C22" s="133" t="s">
        <v>62</v>
      </c>
      <c r="D22" s="131" t="s">
        <v>101</v>
      </c>
      <c r="E22" s="80">
        <v>10712000</v>
      </c>
      <c r="F22" s="116">
        <v>0</v>
      </c>
      <c r="G22" s="116">
        <v>0</v>
      </c>
      <c r="H22" s="116">
        <v>0</v>
      </c>
      <c r="I22" s="116">
        <v>0</v>
      </c>
      <c r="J22" s="178">
        <f t="shared" si="0"/>
        <v>10712000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5356000</v>
      </c>
      <c r="Q22" s="141">
        <v>0</v>
      </c>
      <c r="R22" s="141">
        <v>0</v>
      </c>
      <c r="S22" s="141">
        <v>0</v>
      </c>
      <c r="T22" s="140"/>
      <c r="U22" s="95"/>
      <c r="V22" s="143"/>
      <c r="W22" s="141">
        <f t="shared" si="1"/>
        <v>5356000</v>
      </c>
      <c r="X22" s="139">
        <v>5356000</v>
      </c>
      <c r="Y22" s="80">
        <f t="shared" si="4"/>
        <v>0</v>
      </c>
      <c r="Z22" s="130">
        <f t="shared" si="2"/>
        <v>50</v>
      </c>
      <c r="AA22" s="130">
        <f t="shared" si="3"/>
        <v>0</v>
      </c>
    </row>
    <row r="23" spans="3:27" ht="12" customHeight="1">
      <c r="C23" s="133" t="s">
        <v>63</v>
      </c>
      <c r="D23" s="131" t="s">
        <v>29</v>
      </c>
      <c r="E23" s="80">
        <v>2000000</v>
      </c>
      <c r="F23" s="116">
        <v>0</v>
      </c>
      <c r="G23" s="116">
        <v>0</v>
      </c>
      <c r="H23" s="116">
        <v>0</v>
      </c>
      <c r="I23" s="116">
        <v>0</v>
      </c>
      <c r="J23" s="178">
        <f t="shared" si="0"/>
        <v>2000000</v>
      </c>
      <c r="K23" s="141">
        <v>0</v>
      </c>
      <c r="L23" s="147">
        <v>29578</v>
      </c>
      <c r="M23" s="141">
        <v>37051</v>
      </c>
      <c r="N23" s="141">
        <v>35696</v>
      </c>
      <c r="O23" s="141">
        <v>30991</v>
      </c>
      <c r="P23" s="141">
        <v>461820</v>
      </c>
      <c r="Q23" s="141">
        <v>38803</v>
      </c>
      <c r="R23" s="141">
        <v>38548</v>
      </c>
      <c r="S23" s="141">
        <f>57669+1022</f>
        <v>58691</v>
      </c>
      <c r="T23" s="140">
        <f>30963+21197</f>
        <v>52160</v>
      </c>
      <c r="U23" s="95"/>
      <c r="V23" s="143"/>
      <c r="W23" s="141">
        <f t="shared" si="1"/>
        <v>783338</v>
      </c>
      <c r="X23" s="139">
        <v>0</v>
      </c>
      <c r="Y23" s="80">
        <f t="shared" si="4"/>
        <v>1216662</v>
      </c>
      <c r="Z23" s="130">
        <f t="shared" si="2"/>
        <v>39.1669</v>
      </c>
      <c r="AA23" s="130">
        <f t="shared" si="3"/>
        <v>60.833099999999995</v>
      </c>
    </row>
    <row r="24" spans="3:27" ht="12" customHeight="1">
      <c r="C24" s="135" t="s">
        <v>86</v>
      </c>
      <c r="D24" s="78" t="s">
        <v>102</v>
      </c>
      <c r="E24" s="80">
        <v>4000000</v>
      </c>
      <c r="F24" s="116">
        <v>0</v>
      </c>
      <c r="G24" s="116">
        <v>0</v>
      </c>
      <c r="H24" s="116">
        <v>0</v>
      </c>
      <c r="I24" s="116">
        <v>0</v>
      </c>
      <c r="J24" s="178">
        <f t="shared" si="0"/>
        <v>4000000</v>
      </c>
      <c r="K24" s="141">
        <v>0</v>
      </c>
      <c r="L24" s="147"/>
      <c r="M24" s="141">
        <v>1271288</v>
      </c>
      <c r="N24" s="141">
        <v>307873</v>
      </c>
      <c r="O24" s="141">
        <v>435148</v>
      </c>
      <c r="P24" s="141">
        <v>358952</v>
      </c>
      <c r="Q24" s="141">
        <v>184653</v>
      </c>
      <c r="R24" s="141">
        <v>0</v>
      </c>
      <c r="S24" s="141">
        <v>655769</v>
      </c>
      <c r="T24" s="140"/>
      <c r="U24" s="95"/>
      <c r="V24" s="143"/>
      <c r="W24" s="141">
        <f t="shared" si="1"/>
        <v>3213683</v>
      </c>
      <c r="X24" s="139">
        <v>0</v>
      </c>
      <c r="Y24" s="80">
        <f t="shared" si="4"/>
        <v>786317</v>
      </c>
      <c r="Z24" s="130">
        <f t="shared" si="2"/>
        <v>80.34207500000001</v>
      </c>
      <c r="AA24" s="130">
        <f t="shared" si="3"/>
        <v>19.657925000000002</v>
      </c>
    </row>
    <row r="25" spans="3:27" ht="12" customHeight="1">
      <c r="C25" s="135" t="s">
        <v>87</v>
      </c>
      <c r="D25" s="78" t="s">
        <v>88</v>
      </c>
      <c r="E25" s="80">
        <v>11000000</v>
      </c>
      <c r="F25" s="116">
        <v>0</v>
      </c>
      <c r="G25" s="116">
        <v>0</v>
      </c>
      <c r="H25" s="116">
        <v>0</v>
      </c>
      <c r="I25" s="116">
        <v>0</v>
      </c>
      <c r="J25" s="178">
        <f t="shared" si="0"/>
        <v>11000000</v>
      </c>
      <c r="K25" s="141">
        <v>0</v>
      </c>
      <c r="L25" s="147">
        <v>236450</v>
      </c>
      <c r="M25" s="141"/>
      <c r="N25" s="141">
        <v>214050</v>
      </c>
      <c r="O25" s="141">
        <v>48200</v>
      </c>
      <c r="P25" s="141">
        <v>0</v>
      </c>
      <c r="Q25" s="141">
        <v>0</v>
      </c>
      <c r="R25" s="141">
        <v>0</v>
      </c>
      <c r="S25" s="141">
        <v>0</v>
      </c>
      <c r="T25" s="140"/>
      <c r="U25" s="95"/>
      <c r="V25" s="143"/>
      <c r="W25" s="141">
        <f t="shared" si="1"/>
        <v>498700</v>
      </c>
      <c r="X25" s="139">
        <v>0</v>
      </c>
      <c r="Y25" s="80">
        <f t="shared" si="4"/>
        <v>10501300</v>
      </c>
      <c r="Z25" s="130"/>
      <c r="AA25" s="130"/>
    </row>
    <row r="26" spans="3:27" ht="34.5" customHeight="1">
      <c r="C26" s="136" t="s">
        <v>89</v>
      </c>
      <c r="D26" s="138" t="s">
        <v>103</v>
      </c>
      <c r="E26" s="139">
        <v>35000000</v>
      </c>
      <c r="F26" s="116">
        <v>15000000</v>
      </c>
      <c r="G26" s="116">
        <v>0</v>
      </c>
      <c r="H26" s="116">
        <v>0</v>
      </c>
      <c r="I26" s="116">
        <v>0</v>
      </c>
      <c r="J26" s="180">
        <f t="shared" si="0"/>
        <v>50000000</v>
      </c>
      <c r="K26" s="141">
        <v>0</v>
      </c>
      <c r="L26" s="147">
        <v>0</v>
      </c>
      <c r="M26" s="147"/>
      <c r="N26" s="147">
        <v>4154720</v>
      </c>
      <c r="O26" s="147">
        <v>0</v>
      </c>
      <c r="P26" s="147">
        <v>0</v>
      </c>
      <c r="Q26" s="147">
        <v>4535000</v>
      </c>
      <c r="R26" s="147">
        <v>2950000</v>
      </c>
      <c r="S26" s="147">
        <v>1874000</v>
      </c>
      <c r="T26" s="97">
        <v>8510000</v>
      </c>
      <c r="U26" s="96"/>
      <c r="V26" s="144"/>
      <c r="W26" s="141">
        <f t="shared" si="1"/>
        <v>22023720</v>
      </c>
      <c r="X26" s="139">
        <v>0</v>
      </c>
      <c r="Y26" s="80">
        <f t="shared" si="4"/>
        <v>27976280</v>
      </c>
      <c r="Z26" s="130">
        <f aca="true" t="shared" si="5" ref="Z26:Z32">+(W26/J26)*100</f>
        <v>44.04744</v>
      </c>
      <c r="AA26" s="130">
        <f aca="true" t="shared" si="6" ref="AA26:AA35">(Y26/J26)*100</f>
        <v>55.95256</v>
      </c>
    </row>
    <row r="27" spans="3:27" ht="30" customHeight="1">
      <c r="C27" s="136" t="s">
        <v>90</v>
      </c>
      <c r="D27" s="138" t="s">
        <v>126</v>
      </c>
      <c r="E27" s="139">
        <v>20000000</v>
      </c>
      <c r="F27" s="116">
        <v>0</v>
      </c>
      <c r="G27" s="116">
        <v>0</v>
      </c>
      <c r="H27" s="116">
        <v>0</v>
      </c>
      <c r="I27" s="116">
        <v>0</v>
      </c>
      <c r="J27" s="180">
        <f t="shared" si="0"/>
        <v>20000000</v>
      </c>
      <c r="K27" s="141">
        <v>0</v>
      </c>
      <c r="L27" s="147">
        <v>0</v>
      </c>
      <c r="M27" s="147"/>
      <c r="N27" s="147">
        <v>0</v>
      </c>
      <c r="O27" s="147">
        <v>0</v>
      </c>
      <c r="P27" s="147">
        <v>1000000</v>
      </c>
      <c r="Q27" s="147">
        <v>90000</v>
      </c>
      <c r="R27" s="147">
        <v>90000</v>
      </c>
      <c r="S27" s="147">
        <v>0</v>
      </c>
      <c r="T27" s="97">
        <v>40000</v>
      </c>
      <c r="U27" s="96"/>
      <c r="V27" s="144"/>
      <c r="W27" s="141">
        <f t="shared" si="1"/>
        <v>1220000</v>
      </c>
      <c r="X27" s="139">
        <v>0</v>
      </c>
      <c r="Y27" s="80">
        <f t="shared" si="4"/>
        <v>18780000</v>
      </c>
      <c r="Z27" s="130">
        <f t="shared" si="5"/>
        <v>6.1</v>
      </c>
      <c r="AA27" s="130">
        <f t="shared" si="6"/>
        <v>93.89999999999999</v>
      </c>
    </row>
    <row r="28" spans="3:27" ht="30" customHeight="1">
      <c r="C28" s="136" t="s">
        <v>128</v>
      </c>
      <c r="D28" s="181" t="s">
        <v>129</v>
      </c>
      <c r="E28" s="139">
        <v>0</v>
      </c>
      <c r="F28" s="116">
        <v>0</v>
      </c>
      <c r="G28" s="139">
        <v>2000000</v>
      </c>
      <c r="H28" s="139">
        <v>0</v>
      </c>
      <c r="I28" s="139">
        <v>0</v>
      </c>
      <c r="J28" s="180">
        <f t="shared" si="0"/>
        <v>2000000</v>
      </c>
      <c r="K28" s="141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97">
        <v>0</v>
      </c>
      <c r="U28" s="96"/>
      <c r="V28" s="144"/>
      <c r="W28" s="141">
        <v>0</v>
      </c>
      <c r="X28" s="139">
        <v>0</v>
      </c>
      <c r="Y28" s="80">
        <f t="shared" si="4"/>
        <v>2000000</v>
      </c>
      <c r="Z28" s="130">
        <f t="shared" si="5"/>
        <v>0</v>
      </c>
      <c r="AA28" s="130">
        <f t="shared" si="6"/>
        <v>100</v>
      </c>
    </row>
    <row r="29" spans="3:27" ht="30" customHeight="1">
      <c r="C29" s="136" t="s">
        <v>91</v>
      </c>
      <c r="D29" s="138" t="s">
        <v>92</v>
      </c>
      <c r="E29" s="139">
        <v>15000000</v>
      </c>
      <c r="F29" s="116">
        <v>5000000</v>
      </c>
      <c r="G29" s="139">
        <v>0</v>
      </c>
      <c r="H29" s="139">
        <v>0</v>
      </c>
      <c r="I29" s="139">
        <v>0</v>
      </c>
      <c r="J29" s="179">
        <f t="shared" si="0"/>
        <v>20000000</v>
      </c>
      <c r="K29" s="141">
        <v>0</v>
      </c>
      <c r="L29" s="147">
        <v>0</v>
      </c>
      <c r="M29" s="147"/>
      <c r="N29" s="147">
        <v>0</v>
      </c>
      <c r="O29" s="147">
        <v>0</v>
      </c>
      <c r="P29" s="147">
        <v>0</v>
      </c>
      <c r="Q29" s="147">
        <v>523365</v>
      </c>
      <c r="R29" s="147">
        <v>1084600</v>
      </c>
      <c r="S29" s="147">
        <v>180000</v>
      </c>
      <c r="T29" s="97">
        <v>300000</v>
      </c>
      <c r="U29" s="96"/>
      <c r="V29" s="144"/>
      <c r="W29" s="141">
        <f t="shared" si="1"/>
        <v>2087965</v>
      </c>
      <c r="X29" s="139">
        <v>0</v>
      </c>
      <c r="Y29" s="80">
        <f t="shared" si="4"/>
        <v>17912035</v>
      </c>
      <c r="Z29" s="130">
        <f t="shared" si="5"/>
        <v>10.439824999999999</v>
      </c>
      <c r="AA29" s="130">
        <f t="shared" si="6"/>
        <v>89.560175</v>
      </c>
    </row>
    <row r="30" spans="3:27" ht="30" customHeight="1">
      <c r="C30" s="136" t="s">
        <v>93</v>
      </c>
      <c r="D30" s="166" t="s">
        <v>94</v>
      </c>
      <c r="E30" s="141">
        <v>80000000</v>
      </c>
      <c r="F30" s="123">
        <v>32000000</v>
      </c>
      <c r="G30" s="123">
        <v>0</v>
      </c>
      <c r="H30" s="123">
        <v>0</v>
      </c>
      <c r="I30" s="123">
        <v>0</v>
      </c>
      <c r="J30" s="180">
        <f t="shared" si="0"/>
        <v>112000000</v>
      </c>
      <c r="K30" s="141">
        <v>0</v>
      </c>
      <c r="L30" s="147">
        <v>2337375</v>
      </c>
      <c r="M30" s="147">
        <v>5855375</v>
      </c>
      <c r="N30" s="147">
        <v>0</v>
      </c>
      <c r="O30" s="147">
        <v>842000</v>
      </c>
      <c r="P30" s="147">
        <v>124400</v>
      </c>
      <c r="Q30" s="147">
        <v>0</v>
      </c>
      <c r="R30" s="147">
        <v>96760</v>
      </c>
      <c r="S30" s="147">
        <v>7488000</v>
      </c>
      <c r="T30" s="97">
        <v>0</v>
      </c>
      <c r="U30" s="96"/>
      <c r="V30" s="144"/>
      <c r="W30" s="141">
        <f t="shared" si="1"/>
        <v>16743910</v>
      </c>
      <c r="X30" s="139">
        <v>0</v>
      </c>
      <c r="Y30" s="80">
        <f t="shared" si="4"/>
        <v>95256090</v>
      </c>
      <c r="Z30" s="130">
        <f t="shared" si="5"/>
        <v>14.949919642857143</v>
      </c>
      <c r="AA30" s="130">
        <f t="shared" si="6"/>
        <v>85.05008035714286</v>
      </c>
    </row>
    <row r="31" spans="3:27" ht="30" customHeight="1">
      <c r="C31" s="136" t="s">
        <v>95</v>
      </c>
      <c r="D31" s="166" t="s">
        <v>96</v>
      </c>
      <c r="E31" s="141">
        <v>140000000</v>
      </c>
      <c r="F31" s="123">
        <f>50000000+6938000</f>
        <v>56938000</v>
      </c>
      <c r="G31" s="123">
        <v>0</v>
      </c>
      <c r="H31" s="123">
        <v>0</v>
      </c>
      <c r="I31" s="123">
        <v>0</v>
      </c>
      <c r="J31" s="180">
        <f t="shared" si="0"/>
        <v>196938000</v>
      </c>
      <c r="K31" s="141">
        <v>0</v>
      </c>
      <c r="L31" s="147">
        <v>10942732</v>
      </c>
      <c r="M31" s="147">
        <v>35806909</v>
      </c>
      <c r="N31" s="147">
        <v>3185673</v>
      </c>
      <c r="O31" s="147">
        <v>27626037</v>
      </c>
      <c r="P31" s="147">
        <v>14648318</v>
      </c>
      <c r="Q31" s="147">
        <v>7511020</v>
      </c>
      <c r="R31" s="147">
        <v>20628752</v>
      </c>
      <c r="S31" s="147">
        <v>0</v>
      </c>
      <c r="T31" s="97">
        <v>6110170</v>
      </c>
      <c r="U31" s="96"/>
      <c r="V31" s="144"/>
      <c r="W31" s="141">
        <f t="shared" si="1"/>
        <v>126459611</v>
      </c>
      <c r="X31" s="139">
        <v>8490277</v>
      </c>
      <c r="Y31" s="80">
        <f t="shared" si="4"/>
        <v>61988112</v>
      </c>
      <c r="Z31" s="130">
        <f t="shared" si="5"/>
        <v>64.21290507672465</v>
      </c>
      <c r="AA31" s="130">
        <f t="shared" si="6"/>
        <v>31.475952837949002</v>
      </c>
    </row>
    <row r="32" spans="3:27" ht="12" customHeight="1">
      <c r="C32" s="252" t="s">
        <v>97</v>
      </c>
      <c r="D32" s="138" t="s">
        <v>135</v>
      </c>
      <c r="E32" s="139">
        <v>40000000</v>
      </c>
      <c r="F32" s="116">
        <v>40000000</v>
      </c>
      <c r="G32" s="116">
        <v>0</v>
      </c>
      <c r="H32" s="116">
        <v>0</v>
      </c>
      <c r="I32" s="116">
        <v>0</v>
      </c>
      <c r="J32" s="180">
        <f t="shared" si="0"/>
        <v>80000000</v>
      </c>
      <c r="K32" s="141">
        <v>0</v>
      </c>
      <c r="L32" s="147">
        <v>0</v>
      </c>
      <c r="M32" s="147">
        <v>7782246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4070000</v>
      </c>
      <c r="T32" s="97">
        <v>11520000</v>
      </c>
      <c r="U32" s="96"/>
      <c r="V32" s="144"/>
      <c r="W32" s="141">
        <f t="shared" si="1"/>
        <v>23372246</v>
      </c>
      <c r="X32" s="139">
        <v>0</v>
      </c>
      <c r="Y32" s="80">
        <f t="shared" si="4"/>
        <v>56627754</v>
      </c>
      <c r="Z32" s="130">
        <f t="shared" si="5"/>
        <v>29.215307499999998</v>
      </c>
      <c r="AA32" s="130">
        <f t="shared" si="6"/>
        <v>70.7846925</v>
      </c>
    </row>
    <row r="33" spans="3:27" ht="12" customHeight="1">
      <c r="C33" s="274" t="s">
        <v>99</v>
      </c>
      <c r="D33" s="138" t="s">
        <v>100</v>
      </c>
      <c r="E33" s="139">
        <v>33838000</v>
      </c>
      <c r="F33" s="116">
        <v>28714391</v>
      </c>
      <c r="G33" s="116">
        <v>0</v>
      </c>
      <c r="H33" s="116">
        <v>0</v>
      </c>
      <c r="I33" s="116">
        <v>0</v>
      </c>
      <c r="J33" s="178">
        <f>SUM(E33+F33+G33-H33-I33)</f>
        <v>62552391</v>
      </c>
      <c r="K33" s="141">
        <v>0</v>
      </c>
      <c r="L33" s="147">
        <v>0</v>
      </c>
      <c r="M33" s="147">
        <v>7939327</v>
      </c>
      <c r="N33" s="147">
        <v>7818840</v>
      </c>
      <c r="O33" s="147">
        <v>620000</v>
      </c>
      <c r="P33" s="147">
        <v>16000</v>
      </c>
      <c r="Q33" s="147">
        <v>0</v>
      </c>
      <c r="R33" s="147">
        <v>385000</v>
      </c>
      <c r="S33" s="147">
        <v>0</v>
      </c>
      <c r="T33" s="97">
        <v>5544000</v>
      </c>
      <c r="U33" s="96"/>
      <c r="V33" s="144"/>
      <c r="W33" s="123">
        <f>SUM(K33:V33)</f>
        <v>22323167</v>
      </c>
      <c r="X33" s="141">
        <v>0</v>
      </c>
      <c r="Y33" s="116">
        <f>+(J33-W33-X33)</f>
        <v>40229224</v>
      </c>
      <c r="Z33" s="206"/>
      <c r="AA33" s="206">
        <f>(Y33/J33)*100</f>
        <v>64.31284776948014</v>
      </c>
    </row>
    <row r="34" spans="3:27" ht="12" customHeight="1" thickBot="1">
      <c r="C34" s="137"/>
      <c r="D34" s="224"/>
      <c r="E34" s="225"/>
      <c r="F34" s="73"/>
      <c r="G34" s="73"/>
      <c r="H34" s="73"/>
      <c r="I34" s="73"/>
      <c r="J34" s="226"/>
      <c r="K34" s="123"/>
      <c r="L34" s="182"/>
      <c r="M34" s="182"/>
      <c r="N34" s="182"/>
      <c r="O34" s="182"/>
      <c r="P34" s="182"/>
      <c r="Q34" s="182"/>
      <c r="R34" s="182"/>
      <c r="S34" s="182"/>
      <c r="T34" s="227"/>
      <c r="U34" s="228"/>
      <c r="V34" s="229"/>
      <c r="W34" s="161"/>
      <c r="X34" s="215"/>
      <c r="Y34" s="73"/>
      <c r="Z34" s="167"/>
      <c r="AA34" s="167"/>
    </row>
    <row r="35" spans="3:27" ht="15.75" customHeight="1" thickBot="1">
      <c r="C35" s="14"/>
      <c r="D35" s="20" t="s">
        <v>16</v>
      </c>
      <c r="E35" s="105">
        <f aca="true" t="shared" si="7" ref="E35:J35">SUM(E10:E34)</f>
        <v>576700000</v>
      </c>
      <c r="F35" s="105">
        <f t="shared" si="7"/>
        <v>210871391</v>
      </c>
      <c r="G35" s="105">
        <f t="shared" si="7"/>
        <v>7000000</v>
      </c>
      <c r="H35" s="101">
        <f t="shared" si="7"/>
        <v>8500000</v>
      </c>
      <c r="I35" s="99">
        <f t="shared" si="7"/>
        <v>0</v>
      </c>
      <c r="J35" s="105">
        <f t="shared" si="7"/>
        <v>786071391</v>
      </c>
      <c r="K35" s="105">
        <f aca="true" t="shared" si="8" ref="K35:W35">SUM(K10:K34)</f>
        <v>0</v>
      </c>
      <c r="L35" s="101">
        <f>SUM(L10:L34)</f>
        <v>19726410</v>
      </c>
      <c r="M35" s="98">
        <f t="shared" si="8"/>
        <v>70161683</v>
      </c>
      <c r="N35" s="98">
        <f>SUM(N10:N34)</f>
        <v>27777555</v>
      </c>
      <c r="O35" s="98">
        <f t="shared" si="8"/>
        <v>47066949</v>
      </c>
      <c r="P35" s="98">
        <f t="shared" si="8"/>
        <v>28075276</v>
      </c>
      <c r="Q35" s="100">
        <f>SUM(Q10:Q34)</f>
        <v>19426602</v>
      </c>
      <c r="R35" s="100">
        <f>SUM(R10:R34)</f>
        <v>32516034</v>
      </c>
      <c r="S35" s="101">
        <f t="shared" si="8"/>
        <v>20800707</v>
      </c>
      <c r="T35" s="98">
        <f>SUM(T11:T33)</f>
        <v>49962356</v>
      </c>
      <c r="U35" s="98">
        <f t="shared" si="8"/>
        <v>0</v>
      </c>
      <c r="V35" s="108">
        <f t="shared" si="8"/>
        <v>0</v>
      </c>
      <c r="W35" s="105">
        <f t="shared" si="8"/>
        <v>315513572</v>
      </c>
      <c r="X35" s="105">
        <f>SUM(X10:X34)</f>
        <v>30078451</v>
      </c>
      <c r="Y35" s="105">
        <f>SUM(Y10:Y34)</f>
        <v>440479368</v>
      </c>
      <c r="Z35" s="102">
        <f>+(W35/J35)*100</f>
        <v>40.138030160163915</v>
      </c>
      <c r="AA35" s="102">
        <f t="shared" si="6"/>
        <v>56.03554245113088</v>
      </c>
    </row>
    <row r="36" spans="3:27" ht="12.75" thickBot="1">
      <c r="C36" s="17"/>
      <c r="D36" s="17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12"/>
      <c r="R36" s="12"/>
      <c r="S36" s="12"/>
      <c r="T36" s="12"/>
      <c r="U36" s="112"/>
      <c r="V36" s="113"/>
      <c r="W36" s="162"/>
      <c r="X36" s="162"/>
      <c r="Y36" s="110"/>
      <c r="Z36" s="111"/>
      <c r="AA36" s="111"/>
    </row>
    <row r="37" spans="3:27" ht="12">
      <c r="C37" s="25"/>
      <c r="D37" s="26"/>
      <c r="E37" s="27"/>
      <c r="F37" s="27"/>
      <c r="G37" s="27"/>
      <c r="H37" s="27"/>
      <c r="I37" s="26"/>
      <c r="J37" s="28"/>
      <c r="K37" s="2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63"/>
      <c r="X37" s="163"/>
      <c r="Y37" s="27"/>
      <c r="Z37" s="114"/>
      <c r="AA37" s="115"/>
    </row>
    <row r="38" spans="3:27" ht="12">
      <c r="C38" s="33"/>
      <c r="D38" s="14"/>
      <c r="E38" s="34"/>
      <c r="F38" s="34"/>
      <c r="G38" s="34"/>
      <c r="H38" s="34"/>
      <c r="I38" s="14"/>
      <c r="J38" s="35"/>
      <c r="K38" s="36"/>
      <c r="L38" s="34"/>
      <c r="M38" s="14"/>
      <c r="N38" s="30"/>
      <c r="O38" s="30"/>
      <c r="P38" s="30"/>
      <c r="Q38" s="30" t="s">
        <v>40</v>
      </c>
      <c r="R38" s="30" t="s">
        <v>40</v>
      </c>
      <c r="S38" s="30"/>
      <c r="T38" s="30" t="s">
        <v>40</v>
      </c>
      <c r="U38" s="30" t="s">
        <v>40</v>
      </c>
      <c r="V38" s="30"/>
      <c r="W38" s="164"/>
      <c r="X38" s="164"/>
      <c r="Y38" s="30"/>
      <c r="Z38" s="31"/>
      <c r="AA38" s="32"/>
    </row>
    <row r="39" spans="3:27" ht="12">
      <c r="C39" s="33"/>
      <c r="D39" s="14"/>
      <c r="E39" s="34"/>
      <c r="F39" s="34"/>
      <c r="G39" s="34"/>
      <c r="H39" s="34"/>
      <c r="I39" s="14"/>
      <c r="J39" s="35"/>
      <c r="K39" s="36"/>
      <c r="L39" s="3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64"/>
      <c r="X39" s="164"/>
      <c r="Y39" s="30"/>
      <c r="Z39" s="31"/>
      <c r="AA39" s="32"/>
    </row>
    <row r="40" spans="3:27" ht="12">
      <c r="C40" s="33"/>
      <c r="D40" s="14"/>
      <c r="E40" s="34"/>
      <c r="F40" s="34"/>
      <c r="G40" s="34"/>
      <c r="H40" s="34"/>
      <c r="I40" s="14"/>
      <c r="J40" s="35"/>
      <c r="K40" s="36"/>
      <c r="L40" s="34"/>
      <c r="M40" s="30"/>
      <c r="N40" s="30"/>
      <c r="O40" s="30"/>
      <c r="P40" s="30"/>
      <c r="Q40" s="30"/>
      <c r="R40" s="30"/>
      <c r="S40" s="30"/>
      <c r="T40" s="30" t="s">
        <v>40</v>
      </c>
      <c r="U40" s="30" t="s">
        <v>40</v>
      </c>
      <c r="V40" s="30" t="s">
        <v>40</v>
      </c>
      <c r="W40" s="164"/>
      <c r="X40" s="164"/>
      <c r="Y40" s="30"/>
      <c r="Z40" s="31"/>
      <c r="AA40" s="32"/>
    </row>
    <row r="41" spans="3:27" ht="12">
      <c r="C41" s="33"/>
      <c r="D41" s="2"/>
      <c r="E41" s="34"/>
      <c r="F41" s="34"/>
      <c r="G41" s="34"/>
      <c r="H41" s="34"/>
      <c r="I41" s="14"/>
      <c r="J41" s="35"/>
      <c r="K41" s="36"/>
      <c r="L41" s="34"/>
      <c r="M41" s="30"/>
      <c r="N41" s="30"/>
      <c r="O41" s="30"/>
      <c r="P41" s="30"/>
      <c r="Q41" s="30"/>
      <c r="R41" s="30"/>
      <c r="S41" s="30"/>
      <c r="T41" s="30"/>
      <c r="U41" s="30" t="s">
        <v>40</v>
      </c>
      <c r="V41" s="30"/>
      <c r="W41" s="164" t="s">
        <v>40</v>
      </c>
      <c r="X41" s="164"/>
      <c r="Y41" s="30"/>
      <c r="Z41" s="31"/>
      <c r="AA41" s="32"/>
    </row>
    <row r="42" spans="3:27" ht="12">
      <c r="C42" s="94"/>
      <c r="D42" s="91" t="s">
        <v>0</v>
      </c>
      <c r="E42" s="34" t="s">
        <v>117</v>
      </c>
      <c r="F42" s="34"/>
      <c r="G42" s="34"/>
      <c r="H42" s="34"/>
      <c r="I42" s="14"/>
      <c r="J42" s="35"/>
      <c r="K42" s="36"/>
      <c r="L42" s="34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164"/>
      <c r="X42" s="164"/>
      <c r="Y42" s="30"/>
      <c r="Z42" s="31"/>
      <c r="AA42" s="32"/>
    </row>
    <row r="43" spans="3:27" ht="12">
      <c r="C43" s="94"/>
      <c r="D43" s="91"/>
      <c r="E43" s="34" t="s">
        <v>112</v>
      </c>
      <c r="F43" s="34"/>
      <c r="G43" s="34"/>
      <c r="H43" s="34"/>
      <c r="I43" s="14"/>
      <c r="J43" s="35"/>
      <c r="K43" s="36"/>
      <c r="L43" s="34"/>
      <c r="M43" s="30"/>
      <c r="N43" s="30"/>
      <c r="O43" s="30"/>
      <c r="P43" s="30"/>
      <c r="Q43" s="30" t="s">
        <v>40</v>
      </c>
      <c r="R43" s="30" t="s">
        <v>40</v>
      </c>
      <c r="S43" s="30"/>
      <c r="T43" s="30" t="s">
        <v>40</v>
      </c>
      <c r="U43" s="30"/>
      <c r="V43" s="30"/>
      <c r="W43" s="164"/>
      <c r="X43" s="164"/>
      <c r="Y43" s="30"/>
      <c r="Z43" s="31"/>
      <c r="AA43" s="32"/>
    </row>
    <row r="44" spans="3:27" ht="12.75" thickBot="1">
      <c r="C44" s="22"/>
      <c r="D44" s="37"/>
      <c r="E44" s="24"/>
      <c r="F44" s="24"/>
      <c r="G44" s="24"/>
      <c r="H44" s="24"/>
      <c r="I44" s="37"/>
      <c r="J44" s="38"/>
      <c r="K44" s="21"/>
      <c r="L44" s="24"/>
      <c r="M44" s="24"/>
      <c r="N44" s="24"/>
      <c r="O44" s="24"/>
      <c r="P44" s="24"/>
      <c r="Q44" s="24" t="s">
        <v>40</v>
      </c>
      <c r="R44" s="24" t="s">
        <v>40</v>
      </c>
      <c r="S44" s="24"/>
      <c r="T44" s="24"/>
      <c r="U44" s="24"/>
      <c r="V44" s="24"/>
      <c r="W44" s="165"/>
      <c r="X44" s="165"/>
      <c r="Y44" s="24"/>
      <c r="Z44" s="39"/>
      <c r="AA44" s="40"/>
    </row>
    <row r="45" spans="3:27" ht="12">
      <c r="C45" s="14"/>
      <c r="D45" s="17"/>
      <c r="E45" s="16"/>
      <c r="F45" s="16"/>
      <c r="G45" s="16"/>
      <c r="H45" s="16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0"/>
      <c r="X45" s="160"/>
      <c r="Y45" s="16"/>
      <c r="Z45" s="18"/>
      <c r="AA45" s="18"/>
    </row>
    <row r="46" spans="3:27" ht="12">
      <c r="C46" s="14"/>
      <c r="D46" s="17"/>
      <c r="E46" s="16"/>
      <c r="F46" s="16"/>
      <c r="G46" s="16"/>
      <c r="H46" s="16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0"/>
      <c r="X46" s="160"/>
      <c r="Y46" s="16"/>
      <c r="Z46" s="18"/>
      <c r="AA46" s="18"/>
    </row>
    <row r="47" spans="3:27" ht="12">
      <c r="C47" s="14"/>
      <c r="D47" s="17"/>
      <c r="E47" s="16"/>
      <c r="F47" s="16"/>
      <c r="G47" s="16"/>
      <c r="H47" s="16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0"/>
      <c r="X47" s="160"/>
      <c r="Y47" s="16"/>
      <c r="Z47" s="18"/>
      <c r="AA47" s="18"/>
    </row>
    <row r="48" spans="3:27" ht="12">
      <c r="C48" s="17" t="s">
        <v>138</v>
      </c>
      <c r="D48" s="17"/>
      <c r="E48" s="16"/>
      <c r="F48" s="16"/>
      <c r="G48" s="16"/>
      <c r="H48" s="16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0"/>
      <c r="X48" s="160"/>
      <c r="Y48" s="16"/>
      <c r="Z48" s="18"/>
      <c r="AA48" s="18"/>
    </row>
    <row r="49" spans="3:27" ht="12">
      <c r="C49" s="14"/>
      <c r="D49" s="17"/>
      <c r="E49" s="16"/>
      <c r="F49" s="16"/>
      <c r="G49" s="16"/>
      <c r="H49" s="16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0"/>
      <c r="X49" s="160"/>
      <c r="Y49" s="16"/>
      <c r="Z49" s="18"/>
      <c r="AA49" s="18"/>
    </row>
    <row r="50" spans="3:27" ht="12">
      <c r="C50" s="279" t="s">
        <v>17</v>
      </c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</row>
    <row r="51" spans="3:27" ht="12">
      <c r="C51" s="279" t="s">
        <v>18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</row>
    <row r="52" spans="3:27" ht="12">
      <c r="C52" s="14"/>
      <c r="D52" s="17"/>
      <c r="E52" s="16"/>
      <c r="F52" s="16"/>
      <c r="G52" s="16"/>
      <c r="H52" s="16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0"/>
      <c r="X52" s="160"/>
      <c r="Y52" s="16"/>
      <c r="Z52" s="18"/>
      <c r="AA52" s="18"/>
    </row>
    <row r="53" ht="11.25">
      <c r="Q53" s="8"/>
    </row>
    <row r="54" ht="11.25">
      <c r="Q54" s="8"/>
    </row>
    <row r="55" ht="11.25">
      <c r="Q55" s="8"/>
    </row>
    <row r="56" ht="11.25">
      <c r="Q56" s="8"/>
    </row>
    <row r="57" ht="11.25">
      <c r="Q57" s="8"/>
    </row>
    <row r="58" ht="11.25">
      <c r="Q58" s="8"/>
    </row>
    <row r="59" ht="11.25">
      <c r="Q59" s="8"/>
    </row>
    <row r="60" ht="11.25">
      <c r="Q60" s="8"/>
    </row>
    <row r="61" ht="11.25">
      <c r="Q61" s="8"/>
    </row>
    <row r="62" ht="11.25">
      <c r="Q62" s="8"/>
    </row>
    <row r="63" ht="11.25">
      <c r="Q63" s="8"/>
    </row>
    <row r="64" ht="11.25">
      <c r="Q64" s="8"/>
    </row>
    <row r="65" ht="11.25">
      <c r="Q65" s="8"/>
    </row>
    <row r="66" ht="11.25">
      <c r="Q66" s="8"/>
    </row>
    <row r="67" ht="11.25">
      <c r="Q67" s="8"/>
    </row>
    <row r="68" ht="11.25">
      <c r="Q68" s="8"/>
    </row>
    <row r="69" ht="11.25">
      <c r="Q69" s="8"/>
    </row>
    <row r="70" ht="11.25">
      <c r="Q70" s="8"/>
    </row>
    <row r="71" ht="11.25">
      <c r="Q71" s="8"/>
    </row>
    <row r="72" ht="11.25">
      <c r="Q72" s="8"/>
    </row>
    <row r="73" ht="11.25">
      <c r="Q73" s="8"/>
    </row>
    <row r="74" ht="11.25">
      <c r="Q74" s="8"/>
    </row>
    <row r="75" ht="11.25">
      <c r="Q75" s="8"/>
    </row>
    <row r="76" ht="11.25">
      <c r="Q76" s="8"/>
    </row>
    <row r="77" ht="11.25">
      <c r="Q77" s="8"/>
    </row>
    <row r="78" ht="11.25">
      <c r="Q78" s="8"/>
    </row>
    <row r="79" ht="11.25">
      <c r="Q79" s="8"/>
    </row>
    <row r="80" ht="11.25">
      <c r="Q80" s="8"/>
    </row>
    <row r="81" ht="11.25">
      <c r="Q81" s="8"/>
    </row>
    <row r="82" ht="11.25">
      <c r="Q82" s="8"/>
    </row>
    <row r="83" spans="4:17" ht="11.25">
      <c r="D83" s="2"/>
      <c r="E83" s="9"/>
      <c r="F83" s="5"/>
      <c r="G83" s="9"/>
      <c r="H83" s="9"/>
      <c r="I83" s="2"/>
      <c r="Q83" s="8"/>
    </row>
    <row r="84" spans="4:17" ht="11.25">
      <c r="D84" s="2"/>
      <c r="E84" s="9"/>
      <c r="F84" s="5"/>
      <c r="G84" s="9"/>
      <c r="H84" s="9"/>
      <c r="I84" s="2"/>
      <c r="Q84" s="8"/>
    </row>
    <row r="85" spans="4:17" ht="11.25">
      <c r="D85" s="2"/>
      <c r="E85" s="9"/>
      <c r="F85" s="5"/>
      <c r="G85" s="9"/>
      <c r="H85" s="9"/>
      <c r="I85" s="2"/>
      <c r="Q85" s="8"/>
    </row>
    <row r="86" spans="4:17" ht="11.25">
      <c r="D86" s="2"/>
      <c r="E86" s="9"/>
      <c r="F86" s="5"/>
      <c r="G86" s="9"/>
      <c r="H86" s="9"/>
      <c r="I86" s="2"/>
      <c r="Q86" s="8"/>
    </row>
    <row r="87" spans="4:17" ht="11.25">
      <c r="D87" s="2"/>
      <c r="E87" s="9"/>
      <c r="F87" s="5"/>
      <c r="G87" s="9"/>
      <c r="H87" s="9"/>
      <c r="I87" s="2"/>
      <c r="Q87" s="8"/>
    </row>
    <row r="88" spans="4:17" ht="11.25">
      <c r="D88" s="2"/>
      <c r="E88" s="9"/>
      <c r="F88" s="5"/>
      <c r="G88" s="9"/>
      <c r="H88" s="9"/>
      <c r="I88" s="2"/>
      <c r="Q88" s="8"/>
    </row>
    <row r="89" spans="4:17" ht="11.25">
      <c r="D89" s="2"/>
      <c r="E89" s="9"/>
      <c r="F89" s="5"/>
      <c r="G89" s="9"/>
      <c r="H89" s="9"/>
      <c r="I89" s="2"/>
      <c r="Q89" s="8"/>
    </row>
    <row r="90" spans="4:17" ht="11.25">
      <c r="D90" s="2"/>
      <c r="E90" s="9"/>
      <c r="F90" s="5"/>
      <c r="G90" s="9"/>
      <c r="H90" s="9"/>
      <c r="I90" s="2"/>
      <c r="Q90" s="8"/>
    </row>
    <row r="91" spans="4:17" ht="11.25">
      <c r="D91" s="2"/>
      <c r="E91" s="9"/>
      <c r="F91" s="5"/>
      <c r="G91" s="9"/>
      <c r="H91" s="9"/>
      <c r="I91" s="2"/>
      <c r="Q91" s="8"/>
    </row>
    <row r="92" spans="4:17" ht="11.25">
      <c r="D92" s="2"/>
      <c r="E92" s="9"/>
      <c r="F92" s="5"/>
      <c r="G92" s="9"/>
      <c r="H92" s="9"/>
      <c r="I92" s="2"/>
      <c r="Q92" s="8"/>
    </row>
    <row r="93" spans="4:17" ht="11.25">
      <c r="D93" s="2"/>
      <c r="E93" s="9"/>
      <c r="F93" s="5"/>
      <c r="G93" s="9"/>
      <c r="H93" s="9"/>
      <c r="I93" s="2"/>
      <c r="Q93" s="8"/>
    </row>
    <row r="94" spans="4:17" ht="11.25">
      <c r="D94" s="2"/>
      <c r="E94" s="9"/>
      <c r="F94" s="5"/>
      <c r="G94" s="9"/>
      <c r="H94" s="9"/>
      <c r="I94" s="2"/>
      <c r="Q94" s="8"/>
    </row>
    <row r="95" spans="4:17" ht="11.25">
      <c r="D95" s="2"/>
      <c r="E95" s="9"/>
      <c r="F95" s="5"/>
      <c r="G95" s="9"/>
      <c r="H95" s="9"/>
      <c r="I95" s="2"/>
      <c r="Q95" s="8"/>
    </row>
    <row r="96" ht="11.25">
      <c r="Q96" s="8"/>
    </row>
    <row r="97" ht="11.25">
      <c r="Q97" s="8"/>
    </row>
    <row r="98" ht="11.25">
      <c r="Q98" s="8"/>
    </row>
    <row r="99" ht="11.25">
      <c r="Q99" s="8"/>
    </row>
    <row r="100" ht="11.25">
      <c r="Q100" s="8"/>
    </row>
    <row r="101" ht="11.25">
      <c r="Q101" s="8"/>
    </row>
    <row r="102" ht="11.25">
      <c r="Q102" s="8"/>
    </row>
    <row r="103" ht="11.25">
      <c r="Q103" s="8"/>
    </row>
    <row r="104" ht="11.25">
      <c r="Q104" s="8"/>
    </row>
    <row r="105" ht="11.25">
      <c r="Q105" s="8"/>
    </row>
    <row r="106" ht="11.25">
      <c r="Q106" s="8"/>
    </row>
    <row r="107" ht="11.25">
      <c r="Q107" s="8"/>
    </row>
    <row r="108" ht="11.25">
      <c r="Q108" s="8"/>
    </row>
    <row r="109" ht="11.25">
      <c r="Q109" s="8"/>
    </row>
    <row r="110" ht="11.25">
      <c r="Q110" s="8"/>
    </row>
    <row r="111" ht="11.25">
      <c r="Q111" s="8"/>
    </row>
    <row r="112" ht="11.25">
      <c r="Q112" s="8"/>
    </row>
    <row r="113" ht="11.25">
      <c r="Q113" s="8"/>
    </row>
    <row r="114" ht="11.25">
      <c r="Q114" s="8"/>
    </row>
    <row r="115" ht="11.25">
      <c r="Q115" s="8"/>
    </row>
    <row r="116" ht="11.25">
      <c r="Q116" s="8"/>
    </row>
    <row r="117" ht="11.25">
      <c r="Q117" s="8"/>
    </row>
    <row r="118" ht="11.25">
      <c r="Q118" s="8"/>
    </row>
    <row r="119" ht="11.25">
      <c r="Q119" s="8"/>
    </row>
    <row r="120" ht="11.25">
      <c r="Q120" s="8"/>
    </row>
    <row r="121" ht="11.25">
      <c r="Q121" s="8"/>
    </row>
    <row r="122" ht="11.25">
      <c r="Q122" s="8"/>
    </row>
    <row r="123" ht="11.25">
      <c r="Q123" s="8"/>
    </row>
    <row r="124" ht="11.25">
      <c r="Q124" s="8"/>
    </row>
    <row r="125" ht="11.25">
      <c r="Q125" s="8"/>
    </row>
    <row r="126" ht="11.25">
      <c r="Q126" s="8"/>
    </row>
    <row r="127" ht="11.25">
      <c r="Q127" s="8"/>
    </row>
    <row r="128" ht="11.25">
      <c r="Q128" s="8"/>
    </row>
    <row r="129" ht="11.25">
      <c r="Q129" s="8"/>
    </row>
    <row r="130" ht="11.25">
      <c r="Q130" s="8"/>
    </row>
    <row r="131" ht="11.25">
      <c r="Q131" s="8"/>
    </row>
    <row r="132" ht="11.25">
      <c r="Q132" s="8"/>
    </row>
    <row r="133" ht="11.25">
      <c r="Q133" s="8"/>
    </row>
    <row r="134" ht="11.25">
      <c r="Q134" s="8"/>
    </row>
    <row r="135" ht="11.25">
      <c r="Q135" s="8"/>
    </row>
    <row r="136" ht="11.25">
      <c r="Q136" s="8"/>
    </row>
    <row r="137" ht="11.25">
      <c r="Q137" s="8"/>
    </row>
    <row r="138" ht="11.25">
      <c r="Q138" s="8"/>
    </row>
    <row r="139" ht="11.25">
      <c r="Q139" s="8"/>
    </row>
    <row r="140" ht="11.25">
      <c r="Q140" s="8"/>
    </row>
    <row r="141" ht="11.25">
      <c r="Q141" s="8"/>
    </row>
    <row r="142" ht="11.25">
      <c r="Q142" s="8"/>
    </row>
    <row r="143" ht="11.25">
      <c r="Q143" s="8"/>
    </row>
    <row r="144" ht="11.25">
      <c r="Q144" s="8"/>
    </row>
    <row r="145" ht="11.25">
      <c r="Q145" s="8"/>
    </row>
    <row r="146" ht="11.25">
      <c r="Q146" s="8"/>
    </row>
    <row r="147" ht="11.25">
      <c r="Q147" s="8"/>
    </row>
    <row r="148" ht="11.25">
      <c r="Q148" s="8"/>
    </row>
    <row r="149" ht="11.25">
      <c r="Q149" s="8"/>
    </row>
    <row r="150" ht="11.25">
      <c r="Q150" s="8"/>
    </row>
    <row r="151" ht="11.25">
      <c r="Q151" s="8"/>
    </row>
    <row r="152" ht="11.25">
      <c r="Q152" s="8"/>
    </row>
    <row r="153" ht="11.25">
      <c r="Q153" s="8"/>
    </row>
    <row r="154" ht="11.25">
      <c r="Q154" s="8"/>
    </row>
    <row r="155" ht="11.25">
      <c r="Q155" s="8"/>
    </row>
    <row r="156" ht="11.25">
      <c r="Q156" s="8"/>
    </row>
    <row r="157" ht="11.25">
      <c r="Q157" s="8"/>
    </row>
    <row r="158" ht="11.25">
      <c r="Q158" s="8"/>
    </row>
    <row r="159" ht="11.25">
      <c r="Q159" s="8"/>
    </row>
    <row r="160" ht="11.25">
      <c r="Q160" s="8"/>
    </row>
    <row r="161" ht="11.25">
      <c r="Q161" s="8"/>
    </row>
    <row r="162" ht="11.25">
      <c r="Q162" s="8"/>
    </row>
    <row r="163" ht="11.25">
      <c r="Q163" s="8"/>
    </row>
    <row r="164" ht="11.25">
      <c r="Q164" s="8"/>
    </row>
    <row r="165" ht="11.25">
      <c r="Q165" s="8"/>
    </row>
    <row r="166" ht="11.25">
      <c r="Q166" s="8"/>
    </row>
    <row r="167" ht="11.25">
      <c r="Q167" s="8"/>
    </row>
    <row r="168" ht="11.25">
      <c r="Q168" s="8"/>
    </row>
    <row r="169" ht="11.25">
      <c r="Q169" s="8"/>
    </row>
    <row r="170" ht="11.25">
      <c r="Q170" s="8"/>
    </row>
    <row r="171" ht="11.25">
      <c r="Q171" s="8"/>
    </row>
    <row r="172" ht="11.25">
      <c r="Q172" s="8"/>
    </row>
    <row r="173" ht="11.25">
      <c r="Q173" s="8"/>
    </row>
    <row r="174" ht="11.25">
      <c r="Q174" s="8"/>
    </row>
    <row r="175" ht="11.25">
      <c r="Q175" s="8"/>
    </row>
    <row r="176" ht="11.25">
      <c r="Q176" s="8"/>
    </row>
    <row r="177" ht="11.25">
      <c r="Q177" s="8"/>
    </row>
    <row r="178" ht="11.25">
      <c r="Q178" s="8"/>
    </row>
    <row r="179" ht="11.25">
      <c r="Q179" s="8"/>
    </row>
    <row r="180" ht="11.25">
      <c r="Q180" s="8"/>
    </row>
    <row r="181" ht="11.25">
      <c r="Q181" s="8"/>
    </row>
    <row r="182" ht="11.25">
      <c r="Q182" s="8"/>
    </row>
    <row r="183" ht="11.25">
      <c r="Q183" s="8"/>
    </row>
    <row r="184" ht="11.25">
      <c r="Q184" s="8"/>
    </row>
    <row r="185" ht="11.25">
      <c r="Q185" s="8"/>
    </row>
    <row r="186" ht="11.25">
      <c r="Q186" s="8"/>
    </row>
    <row r="187" ht="11.25">
      <c r="Q187" s="8"/>
    </row>
    <row r="188" ht="11.25">
      <c r="Q188" s="8"/>
    </row>
    <row r="189" ht="11.25">
      <c r="Q189" s="8"/>
    </row>
  </sheetData>
  <sheetProtection/>
  <mergeCells count="31">
    <mergeCell ref="M8:M9"/>
    <mergeCell ref="AA7:AA9"/>
    <mergeCell ref="Y7:Y9"/>
    <mergeCell ref="T8:T9"/>
    <mergeCell ref="J7:J9"/>
    <mergeCell ref="K7:V7"/>
    <mergeCell ref="W7:W9"/>
    <mergeCell ref="Z7:Z9"/>
    <mergeCell ref="Q8:Q9"/>
    <mergeCell ref="L8:L9"/>
    <mergeCell ref="N8:N9"/>
    <mergeCell ref="F7:I7"/>
    <mergeCell ref="O8:O9"/>
    <mergeCell ref="P8:P9"/>
    <mergeCell ref="H8:H9"/>
    <mergeCell ref="V8:V9"/>
    <mergeCell ref="R8:R9"/>
    <mergeCell ref="G8:G9"/>
    <mergeCell ref="S8:S9"/>
    <mergeCell ref="U8:U9"/>
    <mergeCell ref="K8:K9"/>
    <mergeCell ref="C51:AA51"/>
    <mergeCell ref="C50:AA50"/>
    <mergeCell ref="C7:C9"/>
    <mergeCell ref="D7:D9"/>
    <mergeCell ref="E7:E9"/>
    <mergeCell ref="B2:AA2"/>
    <mergeCell ref="B3:AA3"/>
    <mergeCell ref="B4:AA4"/>
    <mergeCell ref="F8:F9"/>
    <mergeCell ref="I8:I9"/>
  </mergeCells>
  <printOptions horizontalCentered="1"/>
  <pageMargins left="0.5905511811023623" right="0.3937007874015748" top="0.3937007874015748" bottom="0.3937007874015748" header="0.2362204724409449" footer="0"/>
  <pageSetup horizontalDpi="600" verticalDpi="600" orientation="landscape" paperSize="190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7">
      <selection activeCell="B36" sqref="B36:C36"/>
    </sheetView>
  </sheetViews>
  <sheetFormatPr defaultColWidth="11.421875" defaultRowHeight="12.75"/>
  <cols>
    <col min="1" max="1" width="11.00390625" style="0" customWidth="1"/>
    <col min="2" max="2" width="35.421875" style="0" customWidth="1"/>
    <col min="3" max="3" width="0.13671875" style="0" hidden="1" customWidth="1"/>
    <col min="4" max="4" width="10.8515625" style="0" hidden="1" customWidth="1"/>
    <col min="5" max="5" width="11.8515625" style="0" hidden="1" customWidth="1"/>
    <col min="6" max="6" width="16.8515625" style="0" hidden="1" customWidth="1"/>
    <col min="7" max="18" width="10.7109375" style="0" customWidth="1"/>
    <col min="19" max="19" width="10.8515625" style="0" customWidth="1"/>
    <col min="20" max="20" width="10.8515625" style="0" hidden="1" customWidth="1"/>
    <col min="21" max="21" width="14.140625" style="61" hidden="1" customWidth="1"/>
    <col min="22" max="22" width="15.00390625" style="0" hidden="1" customWidth="1"/>
    <col min="23" max="23" width="13.00390625" style="0" customWidth="1"/>
  </cols>
  <sheetData>
    <row r="1" spans="1:19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1" ht="14.25">
      <c r="A2" s="310" t="s">
        <v>22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7"/>
      <c r="U2" s="16"/>
    </row>
    <row r="3" spans="1:21" ht="14.25">
      <c r="A3" s="310" t="s">
        <v>104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17"/>
      <c r="U3" s="16"/>
    </row>
    <row r="4" spans="1:21" ht="14.25">
      <c r="A4" s="310" t="str">
        <f>+'EJEC INGRESOS'!A4</f>
        <v>PERIODO ENERO 01 AL 31 DE OCTUBRE DE 2013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17"/>
      <c r="U4" s="16"/>
    </row>
    <row r="5" spans="1:21" ht="12.75">
      <c r="A5" s="17"/>
      <c r="B5" s="17"/>
      <c r="C5" s="17"/>
      <c r="D5" s="44"/>
      <c r="E5" s="17"/>
      <c r="F5" s="17"/>
      <c r="G5" s="17"/>
      <c r="H5" s="16"/>
      <c r="I5" s="17"/>
      <c r="J5" s="17"/>
      <c r="K5" s="16"/>
      <c r="L5" s="16"/>
      <c r="M5" s="16"/>
      <c r="N5" s="16"/>
      <c r="O5" s="16"/>
      <c r="P5" s="16"/>
      <c r="Q5" s="16"/>
      <c r="R5" s="16"/>
      <c r="S5" s="17"/>
      <c r="T5" s="17"/>
      <c r="U5" s="16"/>
    </row>
    <row r="6" spans="1:21" ht="13.5" thickBot="1">
      <c r="A6" s="45"/>
      <c r="B6" s="17"/>
      <c r="C6" s="17"/>
      <c r="D6" s="44"/>
      <c r="E6" s="17"/>
      <c r="F6" s="17"/>
      <c r="G6" s="17"/>
      <c r="H6" s="16"/>
      <c r="I6" s="17"/>
      <c r="J6" s="17"/>
      <c r="K6" s="16"/>
      <c r="L6" s="16"/>
      <c r="M6" s="16"/>
      <c r="N6" s="16"/>
      <c r="O6" s="16"/>
      <c r="P6" s="16"/>
      <c r="Q6" s="16"/>
      <c r="R6" s="16"/>
      <c r="S6" s="17"/>
      <c r="T6" s="17"/>
      <c r="U6" s="16"/>
    </row>
    <row r="7" spans="1:21" ht="19.5" customHeight="1" thickBot="1">
      <c r="A7" s="311" t="s">
        <v>14</v>
      </c>
      <c r="B7" s="314" t="s">
        <v>13</v>
      </c>
      <c r="C7" s="64" t="s">
        <v>12</v>
      </c>
      <c r="D7" s="68" t="s">
        <v>11</v>
      </c>
      <c r="E7" s="69"/>
      <c r="F7" s="314" t="s">
        <v>10</v>
      </c>
      <c r="G7" s="286" t="s">
        <v>123</v>
      </c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287"/>
      <c r="S7" s="283" t="s">
        <v>105</v>
      </c>
      <c r="T7" s="89" t="s">
        <v>106</v>
      </c>
      <c r="U7" s="74" t="s">
        <v>108</v>
      </c>
    </row>
    <row r="8" spans="1:21" ht="19.5" customHeight="1">
      <c r="A8" s="312"/>
      <c r="B8" s="315"/>
      <c r="C8" s="236"/>
      <c r="D8" s="70" t="s">
        <v>7</v>
      </c>
      <c r="E8" s="64" t="s">
        <v>4</v>
      </c>
      <c r="F8" s="315"/>
      <c r="G8" s="198"/>
      <c r="H8" s="85"/>
      <c r="I8" s="198"/>
      <c r="J8" s="198"/>
      <c r="K8" s="85"/>
      <c r="L8" s="85"/>
      <c r="M8" s="85"/>
      <c r="N8" s="85"/>
      <c r="O8" s="85"/>
      <c r="P8" s="85"/>
      <c r="Q8" s="85"/>
      <c r="R8" s="85"/>
      <c r="S8" s="284"/>
      <c r="T8" s="84" t="s">
        <v>107</v>
      </c>
      <c r="U8" s="75" t="s">
        <v>109</v>
      </c>
    </row>
    <row r="9" spans="1:21" ht="19.5" customHeight="1" thickBot="1">
      <c r="A9" s="313"/>
      <c r="B9" s="316"/>
      <c r="C9" s="237"/>
      <c r="D9" s="71"/>
      <c r="E9" s="67"/>
      <c r="F9" s="316"/>
      <c r="G9" s="197" t="s">
        <v>3</v>
      </c>
      <c r="H9" s="173" t="s">
        <v>2</v>
      </c>
      <c r="I9" s="197" t="s">
        <v>1</v>
      </c>
      <c r="J9" s="197" t="s">
        <v>31</v>
      </c>
      <c r="K9" s="173" t="s">
        <v>32</v>
      </c>
      <c r="L9" s="173" t="s">
        <v>33</v>
      </c>
      <c r="M9" s="173" t="s">
        <v>34</v>
      </c>
      <c r="N9" s="173" t="s">
        <v>35</v>
      </c>
      <c r="O9" s="173" t="s">
        <v>36</v>
      </c>
      <c r="P9" s="173" t="s">
        <v>37</v>
      </c>
      <c r="Q9" s="173" t="s">
        <v>38</v>
      </c>
      <c r="R9" s="173" t="s">
        <v>39</v>
      </c>
      <c r="S9" s="285"/>
      <c r="T9" s="90"/>
      <c r="U9" s="76"/>
    </row>
    <row r="10" spans="1:21" ht="13.5" customHeight="1" thickBot="1">
      <c r="A10" s="195"/>
      <c r="B10" s="196"/>
      <c r="C10" s="231"/>
      <c r="D10" s="239"/>
      <c r="E10" s="65"/>
      <c r="F10" s="196"/>
      <c r="G10" s="196"/>
      <c r="H10" s="232"/>
      <c r="I10" s="196"/>
      <c r="J10" s="196"/>
      <c r="K10" s="232"/>
      <c r="L10" s="232"/>
      <c r="M10" s="232"/>
      <c r="N10" s="271"/>
      <c r="O10" s="271"/>
      <c r="P10" s="275"/>
      <c r="Q10" s="275"/>
      <c r="R10" s="275"/>
      <c r="S10" s="273"/>
      <c r="T10" s="84"/>
      <c r="U10" s="75"/>
    </row>
    <row r="11" spans="1:22" ht="13.5" customHeight="1" thickBot="1">
      <c r="A11" s="92" t="s">
        <v>41</v>
      </c>
      <c r="B11" s="78" t="s">
        <v>42</v>
      </c>
      <c r="C11" s="238">
        <f>+'EJEC INGRESOS'!C10</f>
        <v>4500000</v>
      </c>
      <c r="D11" s="80">
        <f>+'EJEC INGRESOS'!D10</f>
        <v>0</v>
      </c>
      <c r="E11" s="80">
        <f>+'EJEC INGRESOS'!E10</f>
        <v>0</v>
      </c>
      <c r="F11" s="80">
        <f>SUM(C11+D11-E11)</f>
        <v>4500000</v>
      </c>
      <c r="G11" s="208">
        <v>0</v>
      </c>
      <c r="H11" s="208">
        <v>2957000</v>
      </c>
      <c r="I11" s="208">
        <v>900000</v>
      </c>
      <c r="J11" s="208">
        <v>84000</v>
      </c>
      <c r="K11" s="208">
        <v>27000</v>
      </c>
      <c r="L11" s="208">
        <v>0</v>
      </c>
      <c r="M11" s="208">
        <v>0</v>
      </c>
      <c r="N11" s="208">
        <v>0</v>
      </c>
      <c r="O11" s="208">
        <v>0</v>
      </c>
      <c r="P11" s="118">
        <v>0</v>
      </c>
      <c r="Q11" s="139">
        <v>266000</v>
      </c>
      <c r="R11" s="139">
        <v>266000</v>
      </c>
      <c r="S11" s="124">
        <f>SUM(G11:R11)</f>
        <v>4500000</v>
      </c>
      <c r="T11" s="79">
        <f>F11-S11</f>
        <v>0</v>
      </c>
      <c r="U11" s="268">
        <f>T11/2</f>
        <v>0</v>
      </c>
      <c r="V11" s="269">
        <v>266000</v>
      </c>
    </row>
    <row r="12" spans="1:22" ht="13.5" thickBot="1">
      <c r="A12" s="92" t="s">
        <v>78</v>
      </c>
      <c r="B12" s="78" t="s">
        <v>79</v>
      </c>
      <c r="C12" s="238">
        <f>+'EJEC INGRESOS'!C11</f>
        <v>5000000</v>
      </c>
      <c r="D12" s="80">
        <f>+'EJEC INGRESOS'!D11</f>
        <v>0</v>
      </c>
      <c r="E12" s="80">
        <f>+'EJEC INGRESOS'!E11</f>
        <v>0</v>
      </c>
      <c r="F12" s="80">
        <f aca="true" t="shared" si="0" ref="F12:F24">SUM(C12+D12-E12)</f>
        <v>5000000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1881500</v>
      </c>
      <c r="N12" s="119">
        <v>290000</v>
      </c>
      <c r="O12" s="208">
        <v>13000</v>
      </c>
      <c r="P12" s="118">
        <v>47000</v>
      </c>
      <c r="Q12" s="139">
        <v>1384250</v>
      </c>
      <c r="R12" s="139">
        <v>1384250</v>
      </c>
      <c r="S12" s="124">
        <f>SUM(G12:R12)</f>
        <v>5000000</v>
      </c>
      <c r="T12" s="80">
        <f aca="true" t="shared" si="1" ref="T12:T24">F12-S12</f>
        <v>0</v>
      </c>
      <c r="U12" s="268">
        <f aca="true" t="shared" si="2" ref="U12:U24">T12/2</f>
        <v>0</v>
      </c>
      <c r="V12" s="269">
        <v>1384250</v>
      </c>
    </row>
    <row r="13" spans="1:22" ht="13.5" thickBot="1">
      <c r="A13" s="92" t="s">
        <v>80</v>
      </c>
      <c r="B13" s="78" t="s">
        <v>23</v>
      </c>
      <c r="C13" s="238">
        <f>+'EJEC INGRESOS'!C12</f>
        <v>2000000</v>
      </c>
      <c r="D13" s="80">
        <f>+'EJEC INGRESOS'!D12</f>
        <v>0</v>
      </c>
      <c r="E13" s="80">
        <f>+'EJEC INGRESOS'!E12</f>
        <v>0</v>
      </c>
      <c r="F13" s="80">
        <f t="shared" si="0"/>
        <v>2000000</v>
      </c>
      <c r="G13" s="119">
        <v>0</v>
      </c>
      <c r="H13" s="119">
        <v>129400</v>
      </c>
      <c r="I13" s="119">
        <v>39800</v>
      </c>
      <c r="J13" s="119">
        <v>104200</v>
      </c>
      <c r="K13" s="119">
        <v>194700</v>
      </c>
      <c r="L13" s="119">
        <f>267600+2900</f>
        <v>270500</v>
      </c>
      <c r="M13" s="119">
        <f>220000+9200</f>
        <v>229200</v>
      </c>
      <c r="N13" s="119">
        <v>105900</v>
      </c>
      <c r="O13" s="208">
        <v>70500</v>
      </c>
      <c r="P13" s="118">
        <v>84000</v>
      </c>
      <c r="Q13" s="139">
        <v>385900</v>
      </c>
      <c r="R13" s="139">
        <v>385900</v>
      </c>
      <c r="S13" s="124">
        <f aca="true" t="shared" si="3" ref="S13:S24">SUM(G13:R13)</f>
        <v>2000000</v>
      </c>
      <c r="T13" s="80">
        <f t="shared" si="1"/>
        <v>0</v>
      </c>
      <c r="U13" s="268">
        <f t="shared" si="2"/>
        <v>0</v>
      </c>
      <c r="V13" s="269">
        <v>385900</v>
      </c>
    </row>
    <row r="14" spans="1:22" ht="13.5" thickBot="1">
      <c r="A14" s="92" t="s">
        <v>43</v>
      </c>
      <c r="B14" s="78" t="s">
        <v>81</v>
      </c>
      <c r="C14" s="238">
        <f>+'EJEC INGRESOS'!C13</f>
        <v>4000000</v>
      </c>
      <c r="D14" s="80">
        <f>+'EJEC INGRESOS'!D13</f>
        <v>0</v>
      </c>
      <c r="E14" s="80">
        <f>+'EJEC INGRESOS'!E13</f>
        <v>0</v>
      </c>
      <c r="F14" s="80">
        <f t="shared" si="0"/>
        <v>4000000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208">
        <v>0</v>
      </c>
      <c r="P14" s="118">
        <v>0</v>
      </c>
      <c r="Q14" s="139">
        <v>2000000</v>
      </c>
      <c r="R14" s="139">
        <v>2000000</v>
      </c>
      <c r="S14" s="124">
        <f t="shared" si="3"/>
        <v>4000000</v>
      </c>
      <c r="T14" s="80">
        <f t="shared" si="1"/>
        <v>0</v>
      </c>
      <c r="U14" s="268">
        <f t="shared" si="2"/>
        <v>0</v>
      </c>
      <c r="V14" s="269">
        <v>2000000</v>
      </c>
    </row>
    <row r="15" spans="1:22" ht="13.5" thickBot="1">
      <c r="A15" s="92" t="s">
        <v>44</v>
      </c>
      <c r="B15" s="78" t="s">
        <v>82</v>
      </c>
      <c r="C15" s="238">
        <f>+'EJEC INGRESOS'!C14</f>
        <v>5000000</v>
      </c>
      <c r="D15" s="80">
        <f>+'EJEC INGRESOS'!D14</f>
        <v>0</v>
      </c>
      <c r="E15" s="80">
        <f>+'EJEC INGRESOS'!E14</f>
        <v>0</v>
      </c>
      <c r="F15" s="80">
        <f t="shared" si="0"/>
        <v>5000000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500000</v>
      </c>
      <c r="O15" s="208">
        <v>0</v>
      </c>
      <c r="P15" s="118">
        <v>0</v>
      </c>
      <c r="Q15" s="139">
        <v>2250000</v>
      </c>
      <c r="R15" s="139">
        <v>2250000</v>
      </c>
      <c r="S15" s="124">
        <f t="shared" si="3"/>
        <v>5000000</v>
      </c>
      <c r="T15" s="80">
        <f t="shared" si="1"/>
        <v>0</v>
      </c>
      <c r="U15" s="268">
        <f t="shared" si="2"/>
        <v>0</v>
      </c>
      <c r="V15" s="269">
        <v>2250000</v>
      </c>
    </row>
    <row r="16" spans="1:22" ht="13.5" thickBot="1">
      <c r="A16" s="92" t="s">
        <v>45</v>
      </c>
      <c r="B16" s="78" t="s">
        <v>49</v>
      </c>
      <c r="C16" s="238">
        <f>+'EJEC INGRESOS'!C15</f>
        <v>115000000</v>
      </c>
      <c r="D16" s="80">
        <f>+'EJEC INGRESOS'!D15</f>
        <v>0</v>
      </c>
      <c r="E16" s="80">
        <f>+'EJEC INGRESOS'!E15</f>
        <v>0</v>
      </c>
      <c r="F16" s="80">
        <f t="shared" si="0"/>
        <v>115000000</v>
      </c>
      <c r="G16" s="119">
        <v>0</v>
      </c>
      <c r="H16" s="119">
        <v>0</v>
      </c>
      <c r="I16" s="119">
        <v>0</v>
      </c>
      <c r="J16" s="119">
        <v>0</v>
      </c>
      <c r="K16" s="119">
        <v>13440000</v>
      </c>
      <c r="L16" s="119">
        <v>0</v>
      </c>
      <c r="M16" s="119">
        <v>0</v>
      </c>
      <c r="N16" s="119">
        <v>0</v>
      </c>
      <c r="O16" s="208">
        <v>26039200</v>
      </c>
      <c r="P16" s="118">
        <v>13440000</v>
      </c>
      <c r="Q16" s="139">
        <v>31040400</v>
      </c>
      <c r="R16" s="139">
        <v>31040400</v>
      </c>
      <c r="S16" s="124">
        <f t="shared" si="3"/>
        <v>115000000</v>
      </c>
      <c r="T16" s="80">
        <f t="shared" si="1"/>
        <v>0</v>
      </c>
      <c r="U16" s="268">
        <f t="shared" si="2"/>
        <v>0</v>
      </c>
      <c r="V16" s="269">
        <v>31040400</v>
      </c>
    </row>
    <row r="17" spans="1:22" ht="13.5" thickBot="1">
      <c r="A17" s="92" t="s">
        <v>46</v>
      </c>
      <c r="B17" s="78" t="s">
        <v>83</v>
      </c>
      <c r="C17" s="238">
        <f>+'EJEC INGRESOS'!C16</f>
        <v>30900000</v>
      </c>
      <c r="D17" s="80">
        <f>+'EJEC INGRESOS'!D16</f>
        <v>0</v>
      </c>
      <c r="E17" s="80">
        <f>+'EJEC INGRESOS'!E16</f>
        <v>0</v>
      </c>
      <c r="F17" s="80">
        <f t="shared" si="0"/>
        <v>30900000</v>
      </c>
      <c r="G17" s="119">
        <v>0</v>
      </c>
      <c r="H17" s="119">
        <v>1863000</v>
      </c>
      <c r="I17" s="119">
        <v>3319000</v>
      </c>
      <c r="J17" s="119">
        <v>2613000</v>
      </c>
      <c r="K17" s="119">
        <v>3269000</v>
      </c>
      <c r="L17" s="119">
        <v>2591000</v>
      </c>
      <c r="M17" s="119">
        <v>1563000</v>
      </c>
      <c r="N17" s="119">
        <v>3019000</v>
      </c>
      <c r="O17" s="208">
        <v>1563000</v>
      </c>
      <c r="P17" s="118">
        <v>2291000</v>
      </c>
      <c r="Q17" s="139">
        <v>4404500</v>
      </c>
      <c r="R17" s="139">
        <v>4404500</v>
      </c>
      <c r="S17" s="124">
        <f t="shared" si="3"/>
        <v>30900000</v>
      </c>
      <c r="T17" s="80">
        <f t="shared" si="1"/>
        <v>0</v>
      </c>
      <c r="U17" s="268">
        <f t="shared" si="2"/>
        <v>0</v>
      </c>
      <c r="V17" s="269">
        <v>4404500</v>
      </c>
    </row>
    <row r="18" spans="1:22" ht="13.5" thickBot="1">
      <c r="A18" s="265" t="s">
        <v>131</v>
      </c>
      <c r="B18" s="78" t="str">
        <f>+'EJEC INGRESOS'!B17</f>
        <v>ARRENDAMIENTO FOTOCOPIADORA</v>
      </c>
      <c r="C18" s="238">
        <f>+'EJEC INGRESOS'!C17</f>
        <v>0</v>
      </c>
      <c r="D18" s="80">
        <f>+'EJEC INGRESOS'!D17</f>
        <v>1750000</v>
      </c>
      <c r="E18" s="80">
        <f>+'EJEC INGRESOS'!E17</f>
        <v>0</v>
      </c>
      <c r="F18" s="80">
        <f>+'EJEC INGRESOS'!F17</f>
        <v>1750000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300000</v>
      </c>
      <c r="N18" s="190">
        <v>650000</v>
      </c>
      <c r="O18" s="147">
        <v>800000</v>
      </c>
      <c r="P18" s="191"/>
      <c r="Q18" s="139">
        <v>0</v>
      </c>
      <c r="R18" s="139">
        <v>0</v>
      </c>
      <c r="S18" s="124">
        <f t="shared" si="3"/>
        <v>1750000</v>
      </c>
      <c r="T18" s="80">
        <f t="shared" si="1"/>
        <v>0</v>
      </c>
      <c r="U18" s="268">
        <f t="shared" si="2"/>
        <v>0</v>
      </c>
      <c r="V18" s="269">
        <v>0</v>
      </c>
    </row>
    <row r="19" spans="1:22" ht="13.5" thickBot="1">
      <c r="A19" s="92" t="s">
        <v>47</v>
      </c>
      <c r="B19" s="78" t="s">
        <v>24</v>
      </c>
      <c r="C19" s="238">
        <f>+'EJEC INGRESOS'!C18</f>
        <v>110000000</v>
      </c>
      <c r="D19" s="80">
        <f>+'EJEC INGRESOS'!D18</f>
        <v>0</v>
      </c>
      <c r="E19" s="80">
        <f>+'EJEC INGRESOS'!E18</f>
        <v>0</v>
      </c>
      <c r="F19" s="80">
        <f t="shared" si="0"/>
        <v>110000000</v>
      </c>
      <c r="G19" s="119">
        <v>0</v>
      </c>
      <c r="H19" s="119">
        <v>28520000</v>
      </c>
      <c r="I19" s="119">
        <v>10000000</v>
      </c>
      <c r="J19" s="119">
        <v>0</v>
      </c>
      <c r="K19" s="119">
        <v>23507000</v>
      </c>
      <c r="L19" s="119">
        <v>0</v>
      </c>
      <c r="M19" s="119">
        <v>0</v>
      </c>
      <c r="N19" s="119">
        <v>11795000</v>
      </c>
      <c r="O19" s="208">
        <v>0</v>
      </c>
      <c r="P19" s="118">
        <v>0</v>
      </c>
      <c r="Q19" s="139">
        <v>18089000</v>
      </c>
      <c r="R19" s="139">
        <v>18089000</v>
      </c>
      <c r="S19" s="124">
        <f t="shared" si="3"/>
        <v>110000000</v>
      </c>
      <c r="T19" s="80">
        <f t="shared" si="1"/>
        <v>0</v>
      </c>
      <c r="U19" s="268">
        <f t="shared" si="2"/>
        <v>0</v>
      </c>
      <c r="V19" s="269">
        <v>18089000</v>
      </c>
    </row>
    <row r="20" spans="1:22" ht="13.5" thickBot="1">
      <c r="A20" s="92" t="s">
        <v>84</v>
      </c>
      <c r="B20" s="78" t="s">
        <v>50</v>
      </c>
      <c r="C20" s="238">
        <f>+'EJEC INGRESOS'!C19</f>
        <v>298000000</v>
      </c>
      <c r="D20" s="80">
        <f>+'EJEC INGRESOS'!D19</f>
        <v>11607000</v>
      </c>
      <c r="E20" s="80">
        <f>+'EJEC INGRESOS'!E19</f>
        <v>0</v>
      </c>
      <c r="F20" s="80">
        <f t="shared" si="0"/>
        <v>309607000</v>
      </c>
      <c r="G20" s="119">
        <v>0</v>
      </c>
      <c r="H20" s="119">
        <v>0</v>
      </c>
      <c r="I20" s="119">
        <v>0</v>
      </c>
      <c r="J20" s="119">
        <v>309607000</v>
      </c>
      <c r="K20" s="119">
        <v>0</v>
      </c>
      <c r="L20" s="119">
        <v>0</v>
      </c>
      <c r="M20" s="119">
        <v>0</v>
      </c>
      <c r="N20" s="119">
        <v>0</v>
      </c>
      <c r="O20" s="208">
        <v>0</v>
      </c>
      <c r="P20" s="118">
        <v>0</v>
      </c>
      <c r="Q20" s="139">
        <v>0</v>
      </c>
      <c r="R20" s="139">
        <v>0</v>
      </c>
      <c r="S20" s="124">
        <f t="shared" si="3"/>
        <v>309607000</v>
      </c>
      <c r="T20" s="80">
        <f t="shared" si="1"/>
        <v>0</v>
      </c>
      <c r="U20" s="268">
        <f t="shared" si="2"/>
        <v>0</v>
      </c>
      <c r="V20" s="269">
        <v>0</v>
      </c>
    </row>
    <row r="21" spans="1:22" ht="24.75" thickBot="1">
      <c r="A21" s="266" t="s">
        <v>133</v>
      </c>
      <c r="B21" s="263" t="s">
        <v>134</v>
      </c>
      <c r="C21" s="238">
        <f>+'EJEC INGRESOS'!C20</f>
        <v>0</v>
      </c>
      <c r="D21" s="80">
        <f>+'EJEC INGRESOS'!D20</f>
        <v>7300000</v>
      </c>
      <c r="E21" s="80">
        <f>+'EJEC INGRESOS'!E20</f>
        <v>0</v>
      </c>
      <c r="F21" s="80">
        <f>+'EJEC INGRESOS'!F20</f>
        <v>7300000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208">
        <v>7300000</v>
      </c>
      <c r="P21" s="118"/>
      <c r="Q21" s="139"/>
      <c r="R21" s="139"/>
      <c r="S21" s="124">
        <f t="shared" si="3"/>
        <v>7300000</v>
      </c>
      <c r="T21" s="80">
        <f t="shared" si="1"/>
        <v>0</v>
      </c>
      <c r="U21" s="268">
        <f t="shared" si="2"/>
        <v>0</v>
      </c>
      <c r="V21" s="269"/>
    </row>
    <row r="22" spans="1:22" ht="13.5" thickBot="1">
      <c r="A22" s="92" t="s">
        <v>73</v>
      </c>
      <c r="B22" s="78" t="s">
        <v>74</v>
      </c>
      <c r="C22" s="238">
        <f>+'EJEC INGRESOS'!C21</f>
        <v>2000000</v>
      </c>
      <c r="D22" s="80">
        <f>+'EJEC INGRESOS'!D21</f>
        <v>0</v>
      </c>
      <c r="E22" s="80">
        <f>+'EJEC INGRESOS'!E21</f>
        <v>0</v>
      </c>
      <c r="F22" s="80">
        <f t="shared" si="0"/>
        <v>2000000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208">
        <v>1238946</v>
      </c>
      <c r="P22" s="118">
        <v>0</v>
      </c>
      <c r="Q22" s="139">
        <v>380527</v>
      </c>
      <c r="R22" s="139">
        <v>380527</v>
      </c>
      <c r="S22" s="124">
        <f t="shared" si="3"/>
        <v>2000000</v>
      </c>
      <c r="T22" s="80">
        <f t="shared" si="1"/>
        <v>0</v>
      </c>
      <c r="U22" s="268">
        <f t="shared" si="2"/>
        <v>0</v>
      </c>
      <c r="V22" s="269">
        <v>380527</v>
      </c>
    </row>
    <row r="23" spans="1:22" ht="13.5" thickBot="1">
      <c r="A23" s="92" t="s">
        <v>48</v>
      </c>
      <c r="B23" s="78" t="s">
        <v>25</v>
      </c>
      <c r="C23" s="238">
        <f>+'EJEC INGRESOS'!C22</f>
        <v>200000</v>
      </c>
      <c r="D23" s="80">
        <f>+'EJEC INGRESOS'!D22</f>
        <v>188714391</v>
      </c>
      <c r="E23" s="80">
        <f>+'EJEC INGRESOS'!E22</f>
        <v>0</v>
      </c>
      <c r="F23" s="80">
        <f t="shared" si="0"/>
        <v>188914391</v>
      </c>
      <c r="G23" s="80">
        <v>188914391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208">
        <v>0</v>
      </c>
      <c r="P23" s="118">
        <v>0</v>
      </c>
      <c r="Q23" s="139">
        <v>0</v>
      </c>
      <c r="R23" s="139">
        <v>0</v>
      </c>
      <c r="S23" s="124">
        <f t="shared" si="3"/>
        <v>188914391</v>
      </c>
      <c r="T23" s="80">
        <f t="shared" si="1"/>
        <v>0</v>
      </c>
      <c r="U23" s="268">
        <f t="shared" si="2"/>
        <v>0</v>
      </c>
      <c r="V23" s="269">
        <v>0</v>
      </c>
    </row>
    <row r="24" spans="1:22" ht="13.5" thickBot="1">
      <c r="A24" s="233" t="s">
        <v>71</v>
      </c>
      <c r="B24" s="212" t="s">
        <v>72</v>
      </c>
      <c r="C24" s="238">
        <f>+'EJEC INGRESOS'!C23</f>
        <v>100000</v>
      </c>
      <c r="D24" s="80">
        <f>+'EJEC INGRESOS'!D23</f>
        <v>0</v>
      </c>
      <c r="E24" s="80">
        <f>+'EJEC INGRESOS'!E23</f>
        <v>0</v>
      </c>
      <c r="F24" s="81">
        <f t="shared" si="0"/>
        <v>100000</v>
      </c>
      <c r="G24" s="214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0"/>
      <c r="P24" s="48">
        <v>0</v>
      </c>
      <c r="Q24" s="139">
        <v>50000</v>
      </c>
      <c r="R24" s="139">
        <v>50000</v>
      </c>
      <c r="S24" s="125">
        <f t="shared" si="3"/>
        <v>100000</v>
      </c>
      <c r="T24" s="80">
        <f t="shared" si="1"/>
        <v>0</v>
      </c>
      <c r="U24" s="268">
        <f t="shared" si="2"/>
        <v>0</v>
      </c>
      <c r="V24" s="269">
        <v>50000</v>
      </c>
    </row>
    <row r="25" spans="1:22" ht="13.5" thickBot="1">
      <c r="A25" s="233"/>
      <c r="B25" s="212"/>
      <c r="C25" s="235"/>
      <c r="D25" s="81"/>
      <c r="E25" s="81"/>
      <c r="F25" s="81"/>
      <c r="G25" s="81"/>
      <c r="H25" s="81"/>
      <c r="I25" s="81"/>
      <c r="J25" s="81"/>
      <c r="K25" s="81"/>
      <c r="L25" s="81"/>
      <c r="M25" s="223"/>
      <c r="N25" s="170"/>
      <c r="O25" s="225"/>
      <c r="P25" s="225"/>
      <c r="Q25" s="276"/>
      <c r="R25" s="277"/>
      <c r="S25" s="125"/>
      <c r="T25" s="72"/>
      <c r="U25" s="234"/>
      <c r="V25" s="269"/>
    </row>
    <row r="26" spans="1:22" ht="13.5" thickBot="1">
      <c r="A26" s="93"/>
      <c r="B26" s="107" t="s">
        <v>16</v>
      </c>
      <c r="C26" s="240">
        <f>SUM(C11:C24)</f>
        <v>576700000</v>
      </c>
      <c r="D26" s="241">
        <f>SUM(D11:D24)</f>
        <v>209371391</v>
      </c>
      <c r="E26" s="241">
        <f>SUM(E11:E24)</f>
        <v>0</v>
      </c>
      <c r="F26" s="104">
        <f>SUM(F11:F24)</f>
        <v>786071391</v>
      </c>
      <c r="G26" s="105">
        <f>SUM(G11:G24)</f>
        <v>188914391</v>
      </c>
      <c r="H26" s="105">
        <f>SUM(H11:H23)</f>
        <v>33469400</v>
      </c>
      <c r="I26" s="105">
        <f>SUM(I11:I23)</f>
        <v>14258800</v>
      </c>
      <c r="J26" s="105">
        <f>SUM(J11:J23)</f>
        <v>312408200</v>
      </c>
      <c r="K26" s="105">
        <f>SUM(K11:K23)</f>
        <v>40437700</v>
      </c>
      <c r="L26" s="105">
        <f aca="true" t="shared" si="4" ref="L26:S26">SUM(L11:L24)</f>
        <v>2861500</v>
      </c>
      <c r="M26" s="105">
        <f t="shared" si="4"/>
        <v>3973700</v>
      </c>
      <c r="N26" s="105">
        <f t="shared" si="4"/>
        <v>16359900</v>
      </c>
      <c r="O26" s="105">
        <f t="shared" si="4"/>
        <v>37024646</v>
      </c>
      <c r="P26" s="105">
        <f t="shared" si="4"/>
        <v>15862000</v>
      </c>
      <c r="Q26" s="105">
        <f t="shared" si="4"/>
        <v>60250577</v>
      </c>
      <c r="R26" s="105">
        <f t="shared" si="4"/>
        <v>60250577</v>
      </c>
      <c r="S26" s="106">
        <f t="shared" si="4"/>
        <v>786071391</v>
      </c>
      <c r="T26" s="73">
        <f>F26-S26</f>
        <v>0</v>
      </c>
      <c r="U26" s="175">
        <f>SUM(U11:U24)</f>
        <v>0</v>
      </c>
      <c r="V26" s="270">
        <f>SUM(V11:V24)</f>
        <v>60250577</v>
      </c>
    </row>
    <row r="27" spans="1:21" ht="12.75">
      <c r="A27" s="45"/>
      <c r="B27" s="17"/>
      <c r="C27" s="17"/>
      <c r="D27" s="44"/>
      <c r="E27" s="17"/>
      <c r="F27" s="17"/>
      <c r="G27" s="17"/>
      <c r="H27" s="16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6"/>
    </row>
    <row r="28" spans="1:21" ht="12.75">
      <c r="A28" s="45"/>
      <c r="B28" s="17"/>
      <c r="C28" s="17"/>
      <c r="D28" s="44"/>
      <c r="E28" s="17"/>
      <c r="F28" s="17"/>
      <c r="G28" s="17"/>
      <c r="H28" s="16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61">
        <f>+'EJEC INGRESOS'!F25</f>
        <v>786071391</v>
      </c>
    </row>
    <row r="29" spans="1:21" ht="12.75">
      <c r="A29" s="45"/>
      <c r="B29" s="17"/>
      <c r="C29" s="17"/>
      <c r="D29" s="44"/>
      <c r="E29" s="17"/>
      <c r="F29" s="17"/>
      <c r="G29" s="17"/>
      <c r="H29" s="16"/>
      <c r="I29" s="17"/>
      <c r="J29" s="17"/>
      <c r="K29" s="16"/>
      <c r="L29" s="16"/>
      <c r="M29" s="16"/>
      <c r="N29" s="16"/>
      <c r="O29" s="16"/>
      <c r="P29" s="16"/>
      <c r="Q29" s="16" t="s">
        <v>40</v>
      </c>
      <c r="R29" s="16"/>
      <c r="S29" s="17"/>
      <c r="T29" s="17"/>
      <c r="U29" s="61">
        <f>-S26</f>
        <v>-786071391</v>
      </c>
    </row>
    <row r="30" spans="1:21" ht="12.75">
      <c r="A30" s="45"/>
      <c r="B30" s="17"/>
      <c r="C30" s="17"/>
      <c r="D30" s="44"/>
      <c r="E30" s="17"/>
      <c r="F30" s="17"/>
      <c r="G30" s="17"/>
      <c r="H30" s="16"/>
      <c r="I30" s="17"/>
      <c r="J30" s="17"/>
      <c r="K30" s="16"/>
      <c r="L30" s="16"/>
      <c r="M30" s="16"/>
      <c r="N30" s="16" t="s">
        <v>40</v>
      </c>
      <c r="O30" s="16"/>
      <c r="P30" s="16"/>
      <c r="Q30" s="16"/>
      <c r="R30" s="16"/>
      <c r="S30" s="17"/>
      <c r="T30" s="17"/>
      <c r="U30" s="61">
        <f>SUM(U28:U29)</f>
        <v>0</v>
      </c>
    </row>
    <row r="31" spans="1:21" ht="12.75">
      <c r="A31" s="45"/>
      <c r="B31" s="17"/>
      <c r="C31" s="17"/>
      <c r="D31" s="44"/>
      <c r="E31" s="17"/>
      <c r="F31" s="17"/>
      <c r="G31" s="17"/>
      <c r="H31" s="16"/>
      <c r="I31" s="17"/>
      <c r="J31" s="17"/>
      <c r="K31" s="16"/>
      <c r="L31" s="16"/>
      <c r="M31" s="16"/>
      <c r="N31" s="16"/>
      <c r="O31" s="16" t="s">
        <v>40</v>
      </c>
      <c r="P31" s="16"/>
      <c r="Q31" s="16" t="s">
        <v>40</v>
      </c>
      <c r="R31" s="16"/>
      <c r="S31" s="17"/>
      <c r="T31" s="17"/>
      <c r="U31" s="16"/>
    </row>
    <row r="32" spans="2:21" ht="12.75">
      <c r="B32" s="45" t="s">
        <v>76</v>
      </c>
      <c r="C32" s="17"/>
      <c r="D32" s="44"/>
      <c r="E32" s="17"/>
      <c r="F32" s="17"/>
      <c r="G32" s="17" t="s">
        <v>113</v>
      </c>
      <c r="H32" s="16"/>
      <c r="I32" s="17"/>
      <c r="J32" s="17"/>
      <c r="K32" s="16"/>
      <c r="L32" s="16"/>
      <c r="M32" s="16" t="s">
        <v>40</v>
      </c>
      <c r="N32" s="16"/>
      <c r="O32" s="16"/>
      <c r="P32" s="16" t="s">
        <v>40</v>
      </c>
      <c r="Q32" s="16"/>
      <c r="R32" s="16" t="s">
        <v>40</v>
      </c>
      <c r="S32" s="17"/>
      <c r="T32" s="17"/>
      <c r="U32" s="16"/>
    </row>
    <row r="33" spans="2:21" ht="12.75">
      <c r="B33" s="45" t="s">
        <v>0</v>
      </c>
      <c r="C33" s="17"/>
      <c r="D33" s="44"/>
      <c r="E33" s="17"/>
      <c r="F33" s="17"/>
      <c r="G33" s="17" t="s">
        <v>30</v>
      </c>
      <c r="H33" s="16"/>
      <c r="I33" s="17"/>
      <c r="J33" s="17"/>
      <c r="K33" s="16"/>
      <c r="L33" s="16"/>
      <c r="M33" s="16"/>
      <c r="N33" s="16"/>
      <c r="O33" s="16"/>
      <c r="P33" s="16"/>
      <c r="Q33" s="16" t="s">
        <v>40</v>
      </c>
      <c r="R33" s="16"/>
      <c r="S33" s="17"/>
      <c r="T33" s="17"/>
      <c r="U33" s="16"/>
    </row>
    <row r="34" spans="1:21" ht="12.75">
      <c r="A34" s="45"/>
      <c r="B34" s="17"/>
      <c r="C34" s="17" t="s">
        <v>77</v>
      </c>
      <c r="D34" s="44"/>
      <c r="E34" s="17"/>
      <c r="F34" s="17"/>
      <c r="G34" s="17"/>
      <c r="H34" s="16"/>
      <c r="I34" s="17"/>
      <c r="J34" s="17"/>
      <c r="K34" s="16"/>
      <c r="L34" s="16"/>
      <c r="M34" s="16"/>
      <c r="N34" s="16"/>
      <c r="O34" s="16" t="s">
        <v>40</v>
      </c>
      <c r="P34" s="16"/>
      <c r="Q34" s="16"/>
      <c r="R34" s="16"/>
      <c r="S34" s="17"/>
      <c r="T34" s="17"/>
      <c r="U34" s="16"/>
    </row>
    <row r="35" spans="1:21" ht="12.75">
      <c r="A35" s="45"/>
      <c r="B35" s="17"/>
      <c r="C35" s="17"/>
      <c r="D35" s="44"/>
      <c r="E35" s="17"/>
      <c r="F35" s="17"/>
      <c r="G35" s="17"/>
      <c r="H35" s="16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6"/>
    </row>
    <row r="36" spans="1:21" ht="12.75">
      <c r="A36" s="45"/>
      <c r="B36" s="45" t="s">
        <v>138</v>
      </c>
      <c r="C36" s="17"/>
      <c r="D36" s="44"/>
      <c r="E36" s="17"/>
      <c r="F36" s="17"/>
      <c r="G36" s="17"/>
      <c r="H36" s="16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6"/>
    </row>
    <row r="37" spans="1:18" ht="12.75">
      <c r="A37" s="62"/>
      <c r="D37" s="60"/>
      <c r="H37" s="61"/>
      <c r="K37" s="61"/>
      <c r="L37" s="61"/>
      <c r="M37" s="61"/>
      <c r="N37" s="61"/>
      <c r="O37" s="61"/>
      <c r="P37" s="61"/>
      <c r="Q37" s="61"/>
      <c r="R37" s="61"/>
    </row>
    <row r="38" spans="1:18" ht="12.75">
      <c r="A38" s="62"/>
      <c r="D38" s="60"/>
      <c r="H38" s="61"/>
      <c r="K38" s="61"/>
      <c r="L38" s="61"/>
      <c r="M38" s="61"/>
      <c r="N38" s="61"/>
      <c r="O38" s="61"/>
      <c r="P38" s="61"/>
      <c r="Q38" s="61"/>
      <c r="R38" s="61"/>
    </row>
    <row r="39" spans="1:18" ht="12.75">
      <c r="A39" s="62"/>
      <c r="D39" s="60"/>
      <c r="H39" s="61"/>
      <c r="K39" s="61"/>
      <c r="L39" s="61"/>
      <c r="M39" s="61"/>
      <c r="N39" s="61"/>
      <c r="O39" s="61"/>
      <c r="P39" s="61"/>
      <c r="Q39" s="61" t="s">
        <v>40</v>
      </c>
      <c r="R39" s="61"/>
    </row>
    <row r="40" spans="1:18" ht="12.75">
      <c r="A40" s="62"/>
      <c r="D40" s="60"/>
      <c r="H40" s="61"/>
      <c r="K40" s="61"/>
      <c r="L40" s="61"/>
      <c r="M40" s="61" t="s">
        <v>40</v>
      </c>
      <c r="N40" s="61"/>
      <c r="O40" s="61"/>
      <c r="P40" s="61"/>
      <c r="Q40" s="61"/>
      <c r="R40" s="61"/>
    </row>
    <row r="41" spans="1:18" ht="12.75">
      <c r="A41" s="62"/>
      <c r="D41" s="60"/>
      <c r="H41" s="61"/>
      <c r="K41" s="61"/>
      <c r="L41" s="61"/>
      <c r="M41" s="61" t="s">
        <v>40</v>
      </c>
      <c r="N41" s="61"/>
      <c r="O41" s="61"/>
      <c r="P41" s="61"/>
      <c r="Q41" s="61"/>
      <c r="R41" s="61"/>
    </row>
  </sheetData>
  <sheetProtection/>
  <mergeCells count="8">
    <mergeCell ref="G7:R7"/>
    <mergeCell ref="A3:S3"/>
    <mergeCell ref="A2:S2"/>
    <mergeCell ref="A4:S4"/>
    <mergeCell ref="S7:S9"/>
    <mergeCell ref="A7:A9"/>
    <mergeCell ref="B7:B9"/>
    <mergeCell ref="F7:F9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4"/>
  <sheetViews>
    <sheetView tabSelected="1" zoomScalePageLayoutView="0" workbookViewId="0" topLeftCell="A14">
      <selection activeCell="B26" sqref="B26"/>
    </sheetView>
  </sheetViews>
  <sheetFormatPr defaultColWidth="11.421875" defaultRowHeight="12.75"/>
  <cols>
    <col min="1" max="1" width="3.7109375" style="0" customWidth="1"/>
    <col min="3" max="3" width="38.7109375" style="0" customWidth="1"/>
    <col min="4" max="5" width="0.13671875" style="0" hidden="1" customWidth="1"/>
    <col min="6" max="6" width="11.28125" style="0" hidden="1" customWidth="1"/>
    <col min="7" max="7" width="12.00390625" style="0" hidden="1" customWidth="1"/>
    <col min="8" max="8" width="14.7109375" style="0" hidden="1" customWidth="1"/>
    <col min="9" max="9" width="15.421875" style="0" hidden="1" customWidth="1"/>
    <col min="10" max="21" width="10.7109375" style="0" customWidth="1"/>
    <col min="22" max="22" width="11.00390625" style="0" customWidth="1"/>
    <col min="23" max="23" width="0.2890625" style="0" hidden="1" customWidth="1"/>
    <col min="24" max="24" width="10.57421875" style="0" hidden="1" customWidth="1"/>
    <col min="25" max="25" width="11.8515625" style="0" hidden="1" customWidth="1"/>
    <col min="26" max="26" width="13.7109375" style="0" customWidth="1"/>
  </cols>
  <sheetData>
    <row r="1" spans="2:22" ht="14.25">
      <c r="B1" s="310" t="s">
        <v>118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2:22" ht="14.25">
      <c r="B2" s="310" t="s">
        <v>22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2:22" ht="14.25">
      <c r="B3" s="310" t="s">
        <v>120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2:22" ht="14.25">
      <c r="B4" s="317" t="str">
        <f>+'EJEC INGRESOS'!A4</f>
        <v>PERIODO ENERO 01 AL 31 DE OCTUBRE DE 2013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</row>
    <row r="5" spans="4:25" ht="13.5" thickBot="1">
      <c r="D5" s="61"/>
      <c r="E5" s="61"/>
      <c r="F5" s="61"/>
      <c r="G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3"/>
      <c r="Y5" s="63"/>
    </row>
    <row r="6" spans="2:25" ht="19.5" customHeight="1" thickBot="1">
      <c r="B6" s="295" t="s">
        <v>14</v>
      </c>
      <c r="C6" s="314" t="s">
        <v>13</v>
      </c>
      <c r="D6" s="324" t="s">
        <v>12</v>
      </c>
      <c r="E6" s="318" t="s">
        <v>11</v>
      </c>
      <c r="F6" s="319"/>
      <c r="G6" s="319"/>
      <c r="H6" s="320"/>
      <c r="I6" s="321" t="s">
        <v>10</v>
      </c>
      <c r="J6" s="286" t="s">
        <v>124</v>
      </c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287"/>
      <c r="V6" s="299" t="s">
        <v>115</v>
      </c>
      <c r="W6" s="299" t="s">
        <v>110</v>
      </c>
      <c r="X6" s="304" t="s">
        <v>111</v>
      </c>
      <c r="Y6" s="18"/>
    </row>
    <row r="7" spans="2:25" ht="30" customHeight="1">
      <c r="B7" s="327"/>
      <c r="C7" s="315"/>
      <c r="D7" s="325"/>
      <c r="E7" s="85" t="s">
        <v>7</v>
      </c>
      <c r="F7" s="85" t="s">
        <v>6</v>
      </c>
      <c r="G7" s="83" t="s">
        <v>5</v>
      </c>
      <c r="H7" s="86" t="s">
        <v>4</v>
      </c>
      <c r="I7" s="322"/>
      <c r="J7" s="87" t="s">
        <v>3</v>
      </c>
      <c r="K7" s="155" t="s">
        <v>2</v>
      </c>
      <c r="L7" s="87" t="s">
        <v>1</v>
      </c>
      <c r="M7" s="87" t="s">
        <v>31</v>
      </c>
      <c r="N7" s="87" t="s">
        <v>32</v>
      </c>
      <c r="O7" s="87" t="s">
        <v>33</v>
      </c>
      <c r="P7" s="87" t="s">
        <v>34</v>
      </c>
      <c r="Q7" s="87" t="s">
        <v>35</v>
      </c>
      <c r="R7" s="87" t="s">
        <v>36</v>
      </c>
      <c r="S7" s="87" t="s">
        <v>37</v>
      </c>
      <c r="T7" s="87" t="s">
        <v>38</v>
      </c>
      <c r="U7" s="87" t="s">
        <v>39</v>
      </c>
      <c r="V7" s="300"/>
      <c r="W7" s="300"/>
      <c r="X7" s="305"/>
      <c r="Y7" s="18"/>
    </row>
    <row r="8" spans="2:25" ht="19.5" customHeight="1" thickBot="1">
      <c r="B8" s="327"/>
      <c r="C8" s="315"/>
      <c r="D8" s="326"/>
      <c r="E8" s="260"/>
      <c r="F8" s="260"/>
      <c r="G8" s="261"/>
      <c r="H8" s="262"/>
      <c r="I8" s="322"/>
      <c r="J8" s="82"/>
      <c r="K8" s="156"/>
      <c r="L8" s="82"/>
      <c r="M8" s="82"/>
      <c r="N8" s="82"/>
      <c r="O8" s="82"/>
      <c r="P8" s="82"/>
      <c r="Q8" s="82"/>
      <c r="R8" s="82"/>
      <c r="S8" s="82"/>
      <c r="T8" s="82"/>
      <c r="U8" s="82"/>
      <c r="V8" s="301"/>
      <c r="W8" s="301"/>
      <c r="X8" s="323"/>
      <c r="Y8" s="18"/>
    </row>
    <row r="9" spans="2:25" ht="12.75">
      <c r="B9" s="132"/>
      <c r="C9" s="77"/>
      <c r="D9" s="46"/>
      <c r="E9" s="23"/>
      <c r="F9" s="23"/>
      <c r="G9" s="23"/>
      <c r="H9" s="23"/>
      <c r="I9" s="145"/>
      <c r="J9" s="122"/>
      <c r="K9" s="146"/>
      <c r="L9" s="122"/>
      <c r="M9" s="122"/>
      <c r="N9" s="122"/>
      <c r="O9" s="122"/>
      <c r="P9" s="122"/>
      <c r="Q9" s="122"/>
      <c r="R9" s="79"/>
      <c r="S9" s="79"/>
      <c r="T9" s="79"/>
      <c r="U9" s="79"/>
      <c r="V9" s="122"/>
      <c r="W9" s="46">
        <f>I9-V9</f>
        <v>0</v>
      </c>
      <c r="X9" s="174">
        <f>W9/4</f>
        <v>0</v>
      </c>
      <c r="Y9" s="79"/>
    </row>
    <row r="10" spans="2:25" ht="12.75">
      <c r="B10" s="204" t="s">
        <v>51</v>
      </c>
      <c r="C10" s="255" t="s">
        <v>64</v>
      </c>
      <c r="D10" s="47">
        <f>+'EJEC GASTOS'!E11</f>
        <v>22050000</v>
      </c>
      <c r="E10" s="19">
        <f>+'EJEC GASTOS'!F11</f>
        <v>2662000</v>
      </c>
      <c r="F10" s="19">
        <f>+'EJEC GASTOS'!G11</f>
        <v>0</v>
      </c>
      <c r="G10" s="19">
        <f>+'EJEC GASTOS'!H11</f>
        <v>0</v>
      </c>
      <c r="H10" s="19">
        <f>+'EJEC GASTOS'!I11</f>
        <v>0</v>
      </c>
      <c r="I10" s="145">
        <f>+'EJEC GASTOS'!J11</f>
        <v>24712000</v>
      </c>
      <c r="J10" s="123">
        <v>0</v>
      </c>
      <c r="K10" s="190">
        <v>2062000</v>
      </c>
      <c r="L10" s="123">
        <v>2772000</v>
      </c>
      <c r="M10" s="123">
        <v>2062000</v>
      </c>
      <c r="N10" s="123">
        <v>2062000</v>
      </c>
      <c r="O10" s="123">
        <v>2062000</v>
      </c>
      <c r="P10" s="123">
        <v>2062000</v>
      </c>
      <c r="Q10" s="123">
        <v>2062000</v>
      </c>
      <c r="R10" s="123">
        <v>2062000</v>
      </c>
      <c r="S10" s="244">
        <v>2062000</v>
      </c>
      <c r="T10" s="116">
        <v>2722000</v>
      </c>
      <c r="U10" s="116">
        <v>2722000</v>
      </c>
      <c r="V10" s="123">
        <f>SUM(J10:U10)</f>
        <v>24712000</v>
      </c>
      <c r="W10" s="47">
        <f aca="true" t="shared" si="0" ref="W10:W32">I10-V10</f>
        <v>0</v>
      </c>
      <c r="X10" s="174">
        <f>W10/2</f>
        <v>0</v>
      </c>
      <c r="Y10" s="116">
        <v>2722000</v>
      </c>
    </row>
    <row r="11" spans="2:25" ht="12.75">
      <c r="B11" s="131" t="s">
        <v>52</v>
      </c>
      <c r="C11" s="247" t="s">
        <v>65</v>
      </c>
      <c r="D11" s="47">
        <f>+'EJEC GASTOS'!E12</f>
        <v>13800000</v>
      </c>
      <c r="E11" s="19">
        <f>+'EJEC GASTOS'!F12</f>
        <v>0</v>
      </c>
      <c r="F11" s="19">
        <f>+'EJEC GASTOS'!G12</f>
        <v>5000000</v>
      </c>
      <c r="G11" s="19">
        <f>+'EJEC GASTOS'!H12</f>
        <v>0</v>
      </c>
      <c r="H11" s="19">
        <f>+'EJEC GASTOS'!I12</f>
        <v>0</v>
      </c>
      <c r="I11" s="145">
        <f>+'EJEC GASTOS'!J12</f>
        <v>18800000</v>
      </c>
      <c r="J11" s="141">
        <v>0</v>
      </c>
      <c r="K11" s="147">
        <v>1172000</v>
      </c>
      <c r="L11" s="141">
        <v>1172000</v>
      </c>
      <c r="M11" s="141">
        <v>1172000</v>
      </c>
      <c r="N11" s="141">
        <v>1822000</v>
      </c>
      <c r="O11" s="141">
        <v>600000</v>
      </c>
      <c r="P11" s="141">
        <v>2634000</v>
      </c>
      <c r="Q11" s="141">
        <v>1172000</v>
      </c>
      <c r="R11" s="141">
        <v>1172000</v>
      </c>
      <c r="S11" s="140">
        <v>4272000</v>
      </c>
      <c r="T11" s="80">
        <v>1806000</v>
      </c>
      <c r="U11" s="80">
        <v>1806000</v>
      </c>
      <c r="V11" s="141">
        <f aca="true" t="shared" si="1" ref="V11:V31">SUM(J11:U11)</f>
        <v>18800000</v>
      </c>
      <c r="W11" s="47">
        <f t="shared" si="0"/>
        <v>0</v>
      </c>
      <c r="X11" s="174">
        <f aca="true" t="shared" si="2" ref="X11:X32">W11/2</f>
        <v>0</v>
      </c>
      <c r="Y11" s="80">
        <v>1806000</v>
      </c>
    </row>
    <row r="12" spans="2:25" ht="12.75">
      <c r="B12" s="131" t="s">
        <v>53</v>
      </c>
      <c r="C12" s="247" t="s">
        <v>66</v>
      </c>
      <c r="D12" s="47">
        <f>+'EJEC GASTOS'!E13</f>
        <v>20300000</v>
      </c>
      <c r="E12" s="19">
        <f>+'EJEC GASTOS'!F13</f>
        <v>0</v>
      </c>
      <c r="F12" s="19">
        <f>+'EJEC GASTOS'!G13</f>
        <v>0</v>
      </c>
      <c r="G12" s="19">
        <f>+'EJEC GASTOS'!H13</f>
        <v>5000000</v>
      </c>
      <c r="H12" s="19">
        <f>+'EJEC GASTOS'!I13</f>
        <v>0</v>
      </c>
      <c r="I12" s="145">
        <f>+'EJEC GASTOS'!J13</f>
        <v>15300000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0">
        <v>2251992</v>
      </c>
      <c r="T12" s="80">
        <v>6524004</v>
      </c>
      <c r="U12" s="80">
        <v>6524004</v>
      </c>
      <c r="V12" s="141">
        <f t="shared" si="1"/>
        <v>15300000</v>
      </c>
      <c r="W12" s="47">
        <f t="shared" si="0"/>
        <v>0</v>
      </c>
      <c r="X12" s="174">
        <f t="shared" si="2"/>
        <v>0</v>
      </c>
      <c r="Y12" s="80">
        <v>6524004</v>
      </c>
    </row>
    <row r="13" spans="2:25" ht="12.75">
      <c r="B13" s="131" t="s">
        <v>54</v>
      </c>
      <c r="C13" s="247" t="s">
        <v>67</v>
      </c>
      <c r="D13" s="47">
        <f>+'EJEC GASTOS'!E14</f>
        <v>25000000</v>
      </c>
      <c r="E13" s="19">
        <f>+'EJEC GASTOS'!F14</f>
        <v>0</v>
      </c>
      <c r="F13" s="19">
        <f>+'EJEC GASTOS'!G14</f>
        <v>0</v>
      </c>
      <c r="G13" s="19">
        <f>+'EJEC GASTOS'!H14</f>
        <v>3500000</v>
      </c>
      <c r="H13" s="19">
        <f>+'EJEC GASTOS'!I14</f>
        <v>0</v>
      </c>
      <c r="I13" s="145">
        <f>+'EJEC GASTOS'!J14</f>
        <v>21500000</v>
      </c>
      <c r="J13" s="141">
        <v>0</v>
      </c>
      <c r="K13" s="147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0">
        <v>0</v>
      </c>
      <c r="T13" s="80">
        <v>10750000</v>
      </c>
      <c r="U13" s="80">
        <v>10750000</v>
      </c>
      <c r="V13" s="141">
        <f t="shared" si="1"/>
        <v>21500000</v>
      </c>
      <c r="W13" s="47">
        <f t="shared" si="0"/>
        <v>0</v>
      </c>
      <c r="X13" s="174">
        <f t="shared" si="2"/>
        <v>0</v>
      </c>
      <c r="Y13" s="80">
        <v>10750000</v>
      </c>
    </row>
    <row r="14" spans="2:25" ht="12.75">
      <c r="B14" s="131" t="s">
        <v>55</v>
      </c>
      <c r="C14" s="247" t="s">
        <v>26</v>
      </c>
      <c r="D14" s="47">
        <f>+'EJEC GASTOS'!E15</f>
        <v>40000000</v>
      </c>
      <c r="E14" s="19">
        <f>+'EJEC GASTOS'!F15</f>
        <v>18000000</v>
      </c>
      <c r="F14" s="19">
        <f>+'EJEC GASTOS'!G15</f>
        <v>0</v>
      </c>
      <c r="G14" s="19">
        <f>+'EJEC GASTOS'!H15</f>
        <v>0</v>
      </c>
      <c r="H14" s="19">
        <f>+'EJEC GASTOS'!I15</f>
        <v>0</v>
      </c>
      <c r="I14" s="145">
        <f>+'EJEC GASTOS'!J15</f>
        <v>58000000</v>
      </c>
      <c r="J14" s="141">
        <v>0</v>
      </c>
      <c r="K14" s="147">
        <v>197769</v>
      </c>
      <c r="L14" s="141">
        <v>737950</v>
      </c>
      <c r="M14" s="141">
        <v>4720345</v>
      </c>
      <c r="N14" s="141">
        <v>9842275</v>
      </c>
      <c r="O14" s="141">
        <v>1314739</v>
      </c>
      <c r="P14" s="141">
        <v>166500</v>
      </c>
      <c r="Q14" s="141">
        <v>865242</v>
      </c>
      <c r="R14" s="141">
        <v>281817</v>
      </c>
      <c r="S14" s="140">
        <v>5910235</v>
      </c>
      <c r="T14" s="80">
        <v>16981564</v>
      </c>
      <c r="U14" s="80">
        <v>16981564</v>
      </c>
      <c r="V14" s="141">
        <f t="shared" si="1"/>
        <v>58000000</v>
      </c>
      <c r="W14" s="47">
        <f t="shared" si="0"/>
        <v>0</v>
      </c>
      <c r="X14" s="174">
        <f t="shared" si="2"/>
        <v>0</v>
      </c>
      <c r="Y14" s="80">
        <v>16981564</v>
      </c>
    </row>
    <row r="15" spans="2:25" ht="12.75">
      <c r="B15" s="131" t="s">
        <v>56</v>
      </c>
      <c r="C15" s="247" t="s">
        <v>27</v>
      </c>
      <c r="D15" s="47">
        <f>+'EJEC GASTOS'!E16</f>
        <v>30000000</v>
      </c>
      <c r="E15" s="19">
        <f>+'EJEC GASTOS'!F16</f>
        <v>12557000</v>
      </c>
      <c r="F15" s="19">
        <f>+'EJEC GASTOS'!G16</f>
        <v>0</v>
      </c>
      <c r="G15" s="19">
        <f>+'EJEC GASTOS'!H16</f>
        <v>0</v>
      </c>
      <c r="H15" s="19">
        <f>+'EJEC GASTOS'!I16</f>
        <v>0</v>
      </c>
      <c r="I15" s="145">
        <f>+'EJEC GASTOS'!J16</f>
        <v>42557000</v>
      </c>
      <c r="J15" s="141">
        <v>0</v>
      </c>
      <c r="K15" s="147">
        <v>1025684</v>
      </c>
      <c r="L15" s="141">
        <v>3450137</v>
      </c>
      <c r="M15" s="141">
        <v>3052141</v>
      </c>
      <c r="N15" s="141">
        <v>2091805</v>
      </c>
      <c r="O15" s="141">
        <v>1124397</v>
      </c>
      <c r="P15" s="141">
        <v>773002</v>
      </c>
      <c r="Q15" s="141">
        <v>1320524</v>
      </c>
      <c r="R15" s="141">
        <v>1297604</v>
      </c>
      <c r="S15" s="140">
        <v>1267164</v>
      </c>
      <c r="T15" s="80">
        <v>13577271</v>
      </c>
      <c r="U15" s="80">
        <v>13577271</v>
      </c>
      <c r="V15" s="141">
        <f t="shared" si="1"/>
        <v>42557000</v>
      </c>
      <c r="W15" s="47">
        <f t="shared" si="0"/>
        <v>0</v>
      </c>
      <c r="X15" s="174">
        <f t="shared" si="2"/>
        <v>0</v>
      </c>
      <c r="Y15" s="80">
        <v>13577271</v>
      </c>
    </row>
    <row r="16" spans="2:25" ht="12.75">
      <c r="B16" s="230" t="s">
        <v>57</v>
      </c>
      <c r="C16" s="247" t="s">
        <v>68</v>
      </c>
      <c r="D16" s="47">
        <f>+'EJEC GASTOS'!E17</f>
        <v>10000000</v>
      </c>
      <c r="E16" s="19">
        <f>+'EJEC GASTOS'!F17</f>
        <v>0</v>
      </c>
      <c r="F16" s="19">
        <f>+'EJEC GASTOS'!G17</f>
        <v>0</v>
      </c>
      <c r="G16" s="19">
        <f>+'EJEC GASTOS'!H17</f>
        <v>0</v>
      </c>
      <c r="H16" s="19">
        <f>+'EJEC GASTOS'!I17</f>
        <v>0</v>
      </c>
      <c r="I16" s="145">
        <f>+'EJEC GASTOS'!J17</f>
        <v>10000000</v>
      </c>
      <c r="J16" s="141">
        <v>0</v>
      </c>
      <c r="K16" s="141">
        <v>0</v>
      </c>
      <c r="L16" s="141">
        <v>32908</v>
      </c>
      <c r="M16" s="141">
        <v>100000</v>
      </c>
      <c r="N16" s="141">
        <v>0</v>
      </c>
      <c r="O16" s="141">
        <v>0</v>
      </c>
      <c r="P16" s="141">
        <v>0</v>
      </c>
      <c r="Q16" s="141">
        <v>600000</v>
      </c>
      <c r="R16" s="141">
        <v>238890</v>
      </c>
      <c r="S16" s="140">
        <v>120000</v>
      </c>
      <c r="T16" s="80">
        <v>4454101</v>
      </c>
      <c r="U16" s="80">
        <v>4454101</v>
      </c>
      <c r="V16" s="141">
        <f t="shared" si="1"/>
        <v>10000000</v>
      </c>
      <c r="W16" s="47">
        <f t="shared" si="0"/>
        <v>0</v>
      </c>
      <c r="X16" s="174">
        <f t="shared" si="2"/>
        <v>0</v>
      </c>
      <c r="Y16" s="80">
        <v>4454101</v>
      </c>
    </row>
    <row r="17" spans="2:25" ht="12.75">
      <c r="B17" s="131" t="s">
        <v>58</v>
      </c>
      <c r="C17" s="247" t="s">
        <v>28</v>
      </c>
      <c r="D17" s="47">
        <f>+'EJEC GASTOS'!E18</f>
        <v>10000000</v>
      </c>
      <c r="E17" s="19">
        <f>+'EJEC GASTOS'!F18</f>
        <v>0</v>
      </c>
      <c r="F17" s="19">
        <f>+'EJEC GASTOS'!G18</f>
        <v>0</v>
      </c>
      <c r="G17" s="19">
        <f>+'EJEC GASTOS'!H18</f>
        <v>0</v>
      </c>
      <c r="H17" s="19">
        <f>+'EJEC GASTOS'!I18</f>
        <v>0</v>
      </c>
      <c r="I17" s="145">
        <f>+'EJEC GASTOS'!J18</f>
        <v>10000000</v>
      </c>
      <c r="J17" s="141">
        <v>0</v>
      </c>
      <c r="K17" s="147">
        <v>48731</v>
      </c>
      <c r="L17" s="141">
        <v>120000</v>
      </c>
      <c r="M17" s="141">
        <v>508000</v>
      </c>
      <c r="N17" s="141">
        <v>165000</v>
      </c>
      <c r="O17" s="141">
        <v>0</v>
      </c>
      <c r="P17" s="141">
        <v>0</v>
      </c>
      <c r="Q17" s="141">
        <v>124160</v>
      </c>
      <c r="R17" s="141">
        <v>393070</v>
      </c>
      <c r="S17" s="140">
        <v>199000</v>
      </c>
      <c r="T17" s="80">
        <v>4221020</v>
      </c>
      <c r="U17" s="80">
        <v>4221019</v>
      </c>
      <c r="V17" s="141">
        <f t="shared" si="1"/>
        <v>10000000</v>
      </c>
      <c r="W17" s="47">
        <f t="shared" si="0"/>
        <v>0</v>
      </c>
      <c r="X17" s="174">
        <f t="shared" si="2"/>
        <v>0</v>
      </c>
      <c r="Y17" s="80">
        <v>4221020</v>
      </c>
    </row>
    <row r="18" spans="2:25" ht="12.75">
      <c r="B18" s="131" t="s">
        <v>59</v>
      </c>
      <c r="C18" s="247" t="s">
        <v>69</v>
      </c>
      <c r="D18" s="47">
        <f>+'EJEC GASTOS'!E19</f>
        <v>10000000</v>
      </c>
      <c r="E18" s="19">
        <f>+'EJEC GASTOS'!F19</f>
        <v>0</v>
      </c>
      <c r="F18" s="19">
        <f>+'EJEC GASTOS'!G19</f>
        <v>0</v>
      </c>
      <c r="G18" s="19">
        <f>+'EJEC GASTOS'!H19</f>
        <v>0</v>
      </c>
      <c r="H18" s="19">
        <f>+'EJEC GASTOS'!I19</f>
        <v>0</v>
      </c>
      <c r="I18" s="145">
        <f>+'EJEC GASTOS'!J19</f>
        <v>10000000</v>
      </c>
      <c r="J18" s="141">
        <v>0</v>
      </c>
      <c r="K18" s="147">
        <v>1674091</v>
      </c>
      <c r="L18" s="141">
        <v>1314978</v>
      </c>
      <c r="M18" s="141">
        <v>446217</v>
      </c>
      <c r="N18" s="141">
        <v>1257493</v>
      </c>
      <c r="O18" s="141">
        <v>1008650</v>
      </c>
      <c r="P18" s="141">
        <v>908259</v>
      </c>
      <c r="Q18" s="141">
        <v>908448</v>
      </c>
      <c r="R18" s="141">
        <v>1028866</v>
      </c>
      <c r="S18" s="140">
        <v>996275</v>
      </c>
      <c r="T18" s="80">
        <v>228362</v>
      </c>
      <c r="U18" s="80">
        <v>228361</v>
      </c>
      <c r="V18" s="141">
        <f t="shared" si="1"/>
        <v>10000000</v>
      </c>
      <c r="W18" s="47">
        <f t="shared" si="0"/>
        <v>0</v>
      </c>
      <c r="X18" s="174">
        <f t="shared" si="2"/>
        <v>0</v>
      </c>
      <c r="Y18" s="80">
        <v>228362</v>
      </c>
    </row>
    <row r="19" spans="2:25" ht="12.75">
      <c r="B19" s="131" t="s">
        <v>60</v>
      </c>
      <c r="C19" s="247" t="s">
        <v>70</v>
      </c>
      <c r="D19" s="47">
        <f>+'EJEC GASTOS'!E20</f>
        <v>3000000</v>
      </c>
      <c r="E19" s="19">
        <f>+'EJEC GASTOS'!F20</f>
        <v>0</v>
      </c>
      <c r="F19" s="19">
        <f>+'EJEC GASTOS'!G20</f>
        <v>0</v>
      </c>
      <c r="G19" s="19">
        <f>+'EJEC GASTOS'!H20</f>
        <v>0</v>
      </c>
      <c r="H19" s="19">
        <f>+'EJEC GASTOS'!I20</f>
        <v>0</v>
      </c>
      <c r="I19" s="145">
        <f>+'EJEC GASTOS'!J20</f>
        <v>3000000</v>
      </c>
      <c r="J19" s="141">
        <v>0</v>
      </c>
      <c r="K19" s="141">
        <v>0</v>
      </c>
      <c r="L19" s="141">
        <v>1869514</v>
      </c>
      <c r="M19" s="141">
        <v>0</v>
      </c>
      <c r="N19" s="141">
        <v>0</v>
      </c>
      <c r="O19" s="141">
        <v>0</v>
      </c>
      <c r="P19" s="141">
        <v>0</v>
      </c>
      <c r="Q19" s="141">
        <v>190000</v>
      </c>
      <c r="R19" s="141">
        <v>0</v>
      </c>
      <c r="S19" s="140">
        <v>807360</v>
      </c>
      <c r="T19" s="80">
        <v>66563</v>
      </c>
      <c r="U19" s="80">
        <v>66563</v>
      </c>
      <c r="V19" s="141">
        <f t="shared" si="1"/>
        <v>3000000</v>
      </c>
      <c r="W19" s="47">
        <f t="shared" si="0"/>
        <v>0</v>
      </c>
      <c r="X19" s="174">
        <f t="shared" si="2"/>
        <v>0</v>
      </c>
      <c r="Y19" s="80">
        <v>66563</v>
      </c>
    </row>
    <row r="20" spans="2:25" ht="12.75">
      <c r="B20" s="131" t="s">
        <v>61</v>
      </c>
      <c r="C20" s="247" t="s">
        <v>85</v>
      </c>
      <c r="D20" s="47">
        <f>+'EJEC GASTOS'!E21</f>
        <v>1000000</v>
      </c>
      <c r="E20" s="19">
        <f>+'EJEC GASTOS'!F21</f>
        <v>0</v>
      </c>
      <c r="F20" s="19">
        <f>+'EJEC GASTOS'!G21</f>
        <v>0</v>
      </c>
      <c r="G20" s="19">
        <f>+'EJEC GASTOS'!H21</f>
        <v>0</v>
      </c>
      <c r="H20" s="19">
        <f>+'EJEC GASTOS'!I21</f>
        <v>0</v>
      </c>
      <c r="I20" s="145">
        <f>+'EJEC GASTOS'!J21</f>
        <v>1000000</v>
      </c>
      <c r="J20" s="141">
        <v>0</v>
      </c>
      <c r="K20" s="141">
        <v>0</v>
      </c>
      <c r="L20" s="141">
        <v>0</v>
      </c>
      <c r="M20" s="141">
        <v>0</v>
      </c>
      <c r="N20" s="141">
        <v>224000</v>
      </c>
      <c r="O20" s="141">
        <v>0</v>
      </c>
      <c r="P20" s="141">
        <v>0</v>
      </c>
      <c r="Q20" s="141">
        <v>0</v>
      </c>
      <c r="R20" s="141">
        <v>0</v>
      </c>
      <c r="S20" s="140"/>
      <c r="T20" s="80">
        <v>388000</v>
      </c>
      <c r="U20" s="80">
        <v>388000</v>
      </c>
      <c r="V20" s="141">
        <f t="shared" si="1"/>
        <v>1000000</v>
      </c>
      <c r="W20" s="47">
        <f t="shared" si="0"/>
        <v>0</v>
      </c>
      <c r="X20" s="174">
        <f t="shared" si="2"/>
        <v>0</v>
      </c>
      <c r="Y20" s="80">
        <v>388000</v>
      </c>
    </row>
    <row r="21" spans="2:25" ht="12.75">
      <c r="B21" s="131" t="s">
        <v>62</v>
      </c>
      <c r="C21" s="247" t="s">
        <v>101</v>
      </c>
      <c r="D21" s="47">
        <f>+'EJEC GASTOS'!E22</f>
        <v>10712000</v>
      </c>
      <c r="E21" s="19">
        <f>+'EJEC GASTOS'!F22</f>
        <v>0</v>
      </c>
      <c r="F21" s="19">
        <f>+'EJEC GASTOS'!G22</f>
        <v>0</v>
      </c>
      <c r="G21" s="19">
        <f>+'EJEC GASTOS'!H22</f>
        <v>0</v>
      </c>
      <c r="H21" s="19">
        <f>+'EJEC GASTOS'!I22</f>
        <v>0</v>
      </c>
      <c r="I21" s="145">
        <f>+'EJEC GASTOS'!J22</f>
        <v>10712000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5356000</v>
      </c>
      <c r="P21" s="141">
        <v>0</v>
      </c>
      <c r="Q21" s="141">
        <v>0</v>
      </c>
      <c r="R21" s="141">
        <v>0</v>
      </c>
      <c r="S21" s="140"/>
      <c r="T21" s="80">
        <v>2678000</v>
      </c>
      <c r="U21" s="80">
        <v>2678000</v>
      </c>
      <c r="V21" s="141">
        <f t="shared" si="1"/>
        <v>10712000</v>
      </c>
      <c r="W21" s="47">
        <f t="shared" si="0"/>
        <v>0</v>
      </c>
      <c r="X21" s="174">
        <f t="shared" si="2"/>
        <v>0</v>
      </c>
      <c r="Y21" s="80">
        <v>2678000</v>
      </c>
    </row>
    <row r="22" spans="2:25" ht="12.75">
      <c r="B22" s="131" t="s">
        <v>63</v>
      </c>
      <c r="C22" s="247" t="s">
        <v>29</v>
      </c>
      <c r="D22" s="47">
        <f>+'EJEC GASTOS'!E23</f>
        <v>2000000</v>
      </c>
      <c r="E22" s="19">
        <f>+'EJEC GASTOS'!F23</f>
        <v>0</v>
      </c>
      <c r="F22" s="19">
        <f>+'EJEC GASTOS'!G23</f>
        <v>0</v>
      </c>
      <c r="G22" s="19">
        <f>+'EJEC GASTOS'!H23</f>
        <v>0</v>
      </c>
      <c r="H22" s="19">
        <f>+'EJEC GASTOS'!I23</f>
        <v>0</v>
      </c>
      <c r="I22" s="145">
        <f>+'EJEC GASTOS'!J23</f>
        <v>2000000</v>
      </c>
      <c r="J22" s="141">
        <v>0</v>
      </c>
      <c r="K22" s="147">
        <v>29578</v>
      </c>
      <c r="L22" s="141">
        <v>37051</v>
      </c>
      <c r="M22" s="141">
        <v>35696</v>
      </c>
      <c r="N22" s="141">
        <v>30991</v>
      </c>
      <c r="O22" s="141">
        <v>461820</v>
      </c>
      <c r="P22" s="141">
        <v>38803</v>
      </c>
      <c r="Q22" s="141">
        <v>38548</v>
      </c>
      <c r="R22" s="141">
        <f>57669+1022</f>
        <v>58691</v>
      </c>
      <c r="S22" s="140">
        <f>30963+21197</f>
        <v>52160</v>
      </c>
      <c r="T22" s="80">
        <v>608331</v>
      </c>
      <c r="U22" s="80">
        <v>608331</v>
      </c>
      <c r="V22" s="141">
        <f t="shared" si="1"/>
        <v>2000000</v>
      </c>
      <c r="W22" s="47">
        <f t="shared" si="0"/>
        <v>0</v>
      </c>
      <c r="X22" s="174">
        <f t="shared" si="2"/>
        <v>0</v>
      </c>
      <c r="Y22" s="80">
        <v>608331</v>
      </c>
    </row>
    <row r="23" spans="2:25" ht="12.75">
      <c r="B23" s="127" t="s">
        <v>86</v>
      </c>
      <c r="C23" s="248" t="s">
        <v>102</v>
      </c>
      <c r="D23" s="47">
        <f>+'EJEC GASTOS'!E24</f>
        <v>4000000</v>
      </c>
      <c r="E23" s="19">
        <f>+'EJEC GASTOS'!F24</f>
        <v>0</v>
      </c>
      <c r="F23" s="19">
        <f>+'EJEC GASTOS'!G24</f>
        <v>0</v>
      </c>
      <c r="G23" s="19">
        <f>+'EJEC GASTOS'!H24</f>
        <v>0</v>
      </c>
      <c r="H23" s="19">
        <f>+'EJEC GASTOS'!I24</f>
        <v>0</v>
      </c>
      <c r="I23" s="145">
        <f>+'EJEC GASTOS'!J24</f>
        <v>4000000</v>
      </c>
      <c r="J23" s="141">
        <v>0</v>
      </c>
      <c r="K23" s="147"/>
      <c r="L23" s="141">
        <v>1271288</v>
      </c>
      <c r="M23" s="141">
        <v>307873</v>
      </c>
      <c r="N23" s="141">
        <v>435148</v>
      </c>
      <c r="O23" s="141">
        <v>358952</v>
      </c>
      <c r="P23" s="141">
        <v>184653</v>
      </c>
      <c r="Q23" s="141">
        <v>0</v>
      </c>
      <c r="R23" s="141">
        <v>655769</v>
      </c>
      <c r="S23" s="140"/>
      <c r="T23" s="80">
        <v>393159</v>
      </c>
      <c r="U23" s="80">
        <v>393158</v>
      </c>
      <c r="V23" s="141">
        <f t="shared" si="1"/>
        <v>4000000</v>
      </c>
      <c r="W23" s="47">
        <f t="shared" si="0"/>
        <v>0</v>
      </c>
      <c r="X23" s="174">
        <f t="shared" si="2"/>
        <v>0</v>
      </c>
      <c r="Y23" s="80">
        <v>393159</v>
      </c>
    </row>
    <row r="24" spans="2:25" ht="12.75">
      <c r="B24" s="127" t="s">
        <v>87</v>
      </c>
      <c r="C24" s="248" t="s">
        <v>88</v>
      </c>
      <c r="D24" s="47">
        <f>+'EJEC GASTOS'!E25</f>
        <v>11000000</v>
      </c>
      <c r="E24" s="19">
        <f>+'EJEC GASTOS'!F25</f>
        <v>0</v>
      </c>
      <c r="F24" s="19">
        <f>+'EJEC GASTOS'!G25</f>
        <v>0</v>
      </c>
      <c r="G24" s="19">
        <f>+'EJEC GASTOS'!H25</f>
        <v>0</v>
      </c>
      <c r="H24" s="19">
        <f>+'EJEC GASTOS'!I25</f>
        <v>0</v>
      </c>
      <c r="I24" s="145">
        <f>+'EJEC GASTOS'!J25</f>
        <v>11000000</v>
      </c>
      <c r="J24" s="141">
        <v>0</v>
      </c>
      <c r="K24" s="147">
        <v>236450</v>
      </c>
      <c r="L24" s="141"/>
      <c r="M24" s="141">
        <v>214050</v>
      </c>
      <c r="N24" s="141">
        <v>48200</v>
      </c>
      <c r="O24" s="141">
        <v>0</v>
      </c>
      <c r="P24" s="141">
        <v>0</v>
      </c>
      <c r="Q24" s="141">
        <v>0</v>
      </c>
      <c r="R24" s="141">
        <v>0</v>
      </c>
      <c r="S24" s="140"/>
      <c r="T24" s="80">
        <v>5250650</v>
      </c>
      <c r="U24" s="80">
        <v>5250650</v>
      </c>
      <c r="V24" s="141">
        <f t="shared" si="1"/>
        <v>11000000</v>
      </c>
      <c r="W24" s="47">
        <f t="shared" si="0"/>
        <v>0</v>
      </c>
      <c r="X24" s="174">
        <f t="shared" si="2"/>
        <v>0</v>
      </c>
      <c r="Y24" s="80">
        <v>5250650</v>
      </c>
    </row>
    <row r="25" spans="2:25" ht="34.5" customHeight="1">
      <c r="B25" s="252" t="s">
        <v>89</v>
      </c>
      <c r="C25" s="249" t="s">
        <v>103</v>
      </c>
      <c r="D25" s="47">
        <f>+'EJEC GASTOS'!E26</f>
        <v>35000000</v>
      </c>
      <c r="E25" s="19">
        <f>+'EJEC GASTOS'!F26</f>
        <v>15000000</v>
      </c>
      <c r="F25" s="19">
        <f>+'EJEC GASTOS'!G26</f>
        <v>0</v>
      </c>
      <c r="G25" s="19">
        <f>+'EJEC GASTOS'!H26</f>
        <v>0</v>
      </c>
      <c r="H25" s="19">
        <f>+'EJEC GASTOS'!I26</f>
        <v>0</v>
      </c>
      <c r="I25" s="145">
        <f>+'EJEC GASTOS'!J26</f>
        <v>50000000</v>
      </c>
      <c r="J25" s="141">
        <v>0</v>
      </c>
      <c r="K25" s="147">
        <v>0</v>
      </c>
      <c r="L25" s="147"/>
      <c r="M25" s="147">
        <v>4154720</v>
      </c>
      <c r="N25" s="147">
        <v>0</v>
      </c>
      <c r="O25" s="147">
        <v>0</v>
      </c>
      <c r="P25" s="147">
        <v>4535000</v>
      </c>
      <c r="Q25" s="147">
        <v>2950000</v>
      </c>
      <c r="R25" s="147">
        <v>1874000</v>
      </c>
      <c r="S25" s="97">
        <v>8510000</v>
      </c>
      <c r="T25" s="80">
        <v>13988140</v>
      </c>
      <c r="U25" s="80">
        <v>13988140</v>
      </c>
      <c r="V25" s="141">
        <f t="shared" si="1"/>
        <v>50000000</v>
      </c>
      <c r="W25" s="47">
        <f t="shared" si="0"/>
        <v>0</v>
      </c>
      <c r="X25" s="174">
        <f t="shared" si="2"/>
        <v>0</v>
      </c>
      <c r="Y25" s="80">
        <v>13988140</v>
      </c>
    </row>
    <row r="26" spans="2:25" ht="34.5" customHeight="1">
      <c r="B26" s="252" t="s">
        <v>90</v>
      </c>
      <c r="C26" s="249" t="s">
        <v>126</v>
      </c>
      <c r="D26" s="47">
        <f>+'EJEC GASTOS'!E27</f>
        <v>20000000</v>
      </c>
      <c r="E26" s="19">
        <f>+'EJEC GASTOS'!F27</f>
        <v>0</v>
      </c>
      <c r="F26" s="19">
        <f>+'EJEC GASTOS'!G27</f>
        <v>0</v>
      </c>
      <c r="G26" s="19">
        <f>+'EJEC GASTOS'!H27</f>
        <v>0</v>
      </c>
      <c r="H26" s="19">
        <f>+'EJEC GASTOS'!I27</f>
        <v>0</v>
      </c>
      <c r="I26" s="145">
        <f>+'EJEC GASTOS'!J27</f>
        <v>20000000</v>
      </c>
      <c r="J26" s="141">
        <v>0</v>
      </c>
      <c r="K26" s="147">
        <v>0</v>
      </c>
      <c r="L26" s="147"/>
      <c r="M26" s="147">
        <v>0</v>
      </c>
      <c r="N26" s="147">
        <v>0</v>
      </c>
      <c r="O26" s="147">
        <v>1000000</v>
      </c>
      <c r="P26" s="147">
        <v>90000</v>
      </c>
      <c r="Q26" s="147">
        <v>90000</v>
      </c>
      <c r="R26" s="147">
        <v>0</v>
      </c>
      <c r="S26" s="97">
        <v>40000</v>
      </c>
      <c r="T26" s="80">
        <v>9390000</v>
      </c>
      <c r="U26" s="80">
        <v>9390000</v>
      </c>
      <c r="V26" s="141">
        <f t="shared" si="1"/>
        <v>20000000</v>
      </c>
      <c r="W26" s="47">
        <f t="shared" si="0"/>
        <v>0</v>
      </c>
      <c r="X26" s="174">
        <f t="shared" si="2"/>
        <v>0</v>
      </c>
      <c r="Y26" s="80">
        <v>9390000</v>
      </c>
    </row>
    <row r="27" spans="2:25" ht="34.5" customHeight="1">
      <c r="B27" s="252" t="s">
        <v>128</v>
      </c>
      <c r="C27" s="250" t="s">
        <v>129</v>
      </c>
      <c r="D27" s="47">
        <f>+'EJEC GASTOS'!E28</f>
        <v>0</v>
      </c>
      <c r="E27" s="19">
        <f>+'EJEC GASTOS'!F28</f>
        <v>0</v>
      </c>
      <c r="F27" s="19">
        <f>+'EJEC GASTOS'!G28</f>
        <v>2000000</v>
      </c>
      <c r="G27" s="19">
        <f>+'EJEC GASTOS'!H28</f>
        <v>0</v>
      </c>
      <c r="H27" s="19">
        <f>+'EJEC GASTOS'!I28</f>
        <v>0</v>
      </c>
      <c r="I27" s="145">
        <f>+'EJEC GASTOS'!J28</f>
        <v>2000000</v>
      </c>
      <c r="J27" s="141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97">
        <v>0</v>
      </c>
      <c r="T27" s="80">
        <v>1000000</v>
      </c>
      <c r="U27" s="80">
        <v>1000000</v>
      </c>
      <c r="V27" s="141">
        <f t="shared" si="1"/>
        <v>2000000</v>
      </c>
      <c r="W27" s="47">
        <f t="shared" si="0"/>
        <v>0</v>
      </c>
      <c r="X27" s="174">
        <f t="shared" si="2"/>
        <v>0</v>
      </c>
      <c r="Y27" s="80">
        <v>1000000</v>
      </c>
    </row>
    <row r="28" spans="2:25" ht="34.5" customHeight="1">
      <c r="B28" s="252" t="s">
        <v>91</v>
      </c>
      <c r="C28" s="249" t="s">
        <v>92</v>
      </c>
      <c r="D28" s="47">
        <f>+'EJEC GASTOS'!E29</f>
        <v>15000000</v>
      </c>
      <c r="E28" s="19">
        <f>+'EJEC GASTOS'!F29</f>
        <v>5000000</v>
      </c>
      <c r="F28" s="19">
        <f>+'EJEC GASTOS'!G29</f>
        <v>0</v>
      </c>
      <c r="G28" s="19">
        <f>+'EJEC GASTOS'!H29</f>
        <v>0</v>
      </c>
      <c r="H28" s="19">
        <f>+'EJEC GASTOS'!I29</f>
        <v>0</v>
      </c>
      <c r="I28" s="145">
        <f>+'EJEC GASTOS'!J29</f>
        <v>20000000</v>
      </c>
      <c r="J28" s="141">
        <v>0</v>
      </c>
      <c r="K28" s="147">
        <v>0</v>
      </c>
      <c r="L28" s="147"/>
      <c r="M28" s="147">
        <v>0</v>
      </c>
      <c r="N28" s="147">
        <v>0</v>
      </c>
      <c r="O28" s="147">
        <v>0</v>
      </c>
      <c r="P28" s="147">
        <v>523365</v>
      </c>
      <c r="Q28" s="147">
        <v>1084600</v>
      </c>
      <c r="R28" s="147">
        <v>180000</v>
      </c>
      <c r="S28" s="97">
        <v>300000</v>
      </c>
      <c r="T28" s="80">
        <v>8956018</v>
      </c>
      <c r="U28" s="80">
        <v>8956017</v>
      </c>
      <c r="V28" s="141">
        <f t="shared" si="1"/>
        <v>20000000</v>
      </c>
      <c r="W28" s="47">
        <f t="shared" si="0"/>
        <v>0</v>
      </c>
      <c r="X28" s="174">
        <f t="shared" si="2"/>
        <v>0</v>
      </c>
      <c r="Y28" s="80">
        <v>8956018</v>
      </c>
    </row>
    <row r="29" spans="2:25" ht="34.5" customHeight="1">
      <c r="B29" s="230" t="s">
        <v>93</v>
      </c>
      <c r="C29" s="251" t="s">
        <v>94</v>
      </c>
      <c r="D29" s="47">
        <f>+'EJEC GASTOS'!E30</f>
        <v>80000000</v>
      </c>
      <c r="E29" s="19">
        <f>+'EJEC GASTOS'!F30</f>
        <v>32000000</v>
      </c>
      <c r="F29" s="19">
        <f>+'EJEC GASTOS'!G30</f>
        <v>0</v>
      </c>
      <c r="G29" s="19">
        <f>+'EJEC GASTOS'!H30</f>
        <v>0</v>
      </c>
      <c r="H29" s="19">
        <f>+'EJEC GASTOS'!I30</f>
        <v>0</v>
      </c>
      <c r="I29" s="145">
        <f>+'EJEC GASTOS'!J30</f>
        <v>112000000</v>
      </c>
      <c r="J29" s="141">
        <v>0</v>
      </c>
      <c r="K29" s="147">
        <v>2337375</v>
      </c>
      <c r="L29" s="147">
        <v>5855375</v>
      </c>
      <c r="M29" s="147">
        <v>0</v>
      </c>
      <c r="N29" s="147">
        <v>842000</v>
      </c>
      <c r="O29" s="147">
        <v>124400</v>
      </c>
      <c r="P29" s="147">
        <v>0</v>
      </c>
      <c r="Q29" s="147">
        <v>96760</v>
      </c>
      <c r="R29" s="147">
        <v>7488000</v>
      </c>
      <c r="S29" s="97">
        <v>0</v>
      </c>
      <c r="T29" s="80">
        <v>47628045</v>
      </c>
      <c r="U29" s="80">
        <v>47628045</v>
      </c>
      <c r="V29" s="141">
        <f t="shared" si="1"/>
        <v>112000000</v>
      </c>
      <c r="W29" s="47">
        <f t="shared" si="0"/>
        <v>0</v>
      </c>
      <c r="X29" s="174">
        <f t="shared" si="2"/>
        <v>0</v>
      </c>
      <c r="Y29" s="80">
        <v>47628045</v>
      </c>
    </row>
    <row r="30" spans="2:25" ht="12.75" customHeight="1">
      <c r="B30" s="252" t="s">
        <v>95</v>
      </c>
      <c r="C30" s="251" t="s">
        <v>96</v>
      </c>
      <c r="D30" s="47">
        <f>+'EJEC GASTOS'!E31</f>
        <v>140000000</v>
      </c>
      <c r="E30" s="19">
        <f>+'EJEC GASTOS'!F31</f>
        <v>56938000</v>
      </c>
      <c r="F30" s="19">
        <f>+'EJEC GASTOS'!G31</f>
        <v>0</v>
      </c>
      <c r="G30" s="19">
        <f>+'EJEC GASTOS'!H31</f>
        <v>0</v>
      </c>
      <c r="H30" s="19">
        <f>+'EJEC GASTOS'!I31</f>
        <v>0</v>
      </c>
      <c r="I30" s="145">
        <f>+'EJEC GASTOS'!J31</f>
        <v>196938000</v>
      </c>
      <c r="J30" s="141">
        <v>0</v>
      </c>
      <c r="K30" s="147">
        <v>10942732</v>
      </c>
      <c r="L30" s="147">
        <v>35806909</v>
      </c>
      <c r="M30" s="147">
        <v>3185673</v>
      </c>
      <c r="N30" s="147">
        <v>27626037</v>
      </c>
      <c r="O30" s="147">
        <v>14648318</v>
      </c>
      <c r="P30" s="147">
        <v>7511020</v>
      </c>
      <c r="Q30" s="147">
        <v>20628752</v>
      </c>
      <c r="R30" s="147">
        <v>0</v>
      </c>
      <c r="S30" s="97">
        <v>6110170</v>
      </c>
      <c r="T30" s="80">
        <v>35239195</v>
      </c>
      <c r="U30" s="80">
        <v>35239194</v>
      </c>
      <c r="V30" s="141">
        <f t="shared" si="1"/>
        <v>196938000</v>
      </c>
      <c r="W30" s="47">
        <f t="shared" si="0"/>
        <v>0</v>
      </c>
      <c r="X30" s="174">
        <f t="shared" si="2"/>
        <v>0</v>
      </c>
      <c r="Y30" s="80">
        <v>35239195</v>
      </c>
    </row>
    <row r="31" spans="2:25" ht="12.75" customHeight="1">
      <c r="B31" s="253" t="s">
        <v>97</v>
      </c>
      <c r="C31" s="249" t="s">
        <v>98</v>
      </c>
      <c r="D31" s="47">
        <f>+'EJEC GASTOS'!E32</f>
        <v>40000000</v>
      </c>
      <c r="E31" s="19">
        <f>+'EJEC GASTOS'!F32</f>
        <v>40000000</v>
      </c>
      <c r="F31" s="19">
        <f>+'EJEC GASTOS'!G32</f>
        <v>0</v>
      </c>
      <c r="G31" s="19">
        <f>+'EJEC GASTOS'!H32</f>
        <v>0</v>
      </c>
      <c r="H31" s="19">
        <f>+'EJEC GASTOS'!I32</f>
        <v>0</v>
      </c>
      <c r="I31" s="145">
        <f>+'EJEC GASTOS'!J32</f>
        <v>80000000</v>
      </c>
      <c r="J31" s="141">
        <v>0</v>
      </c>
      <c r="K31" s="147">
        <v>0</v>
      </c>
      <c r="L31" s="147">
        <v>7782246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4070000</v>
      </c>
      <c r="S31" s="97">
        <v>11520000</v>
      </c>
      <c r="T31" s="81">
        <v>28313877</v>
      </c>
      <c r="U31" s="81">
        <v>28313877</v>
      </c>
      <c r="V31" s="141">
        <f t="shared" si="1"/>
        <v>80000000</v>
      </c>
      <c r="W31" s="48">
        <f t="shared" si="0"/>
        <v>0</v>
      </c>
      <c r="X31" s="174">
        <f t="shared" si="2"/>
        <v>0</v>
      </c>
      <c r="Y31" s="81">
        <v>28313877</v>
      </c>
    </row>
    <row r="32" spans="2:25" ht="12.75" customHeight="1">
      <c r="B32" s="253" t="s">
        <v>99</v>
      </c>
      <c r="C32" s="256" t="s">
        <v>100</v>
      </c>
      <c r="D32" s="47">
        <f>+'EJEC GASTOS'!E33</f>
        <v>33838000</v>
      </c>
      <c r="E32" s="19">
        <f>+'EJEC GASTOS'!F33</f>
        <v>28714391</v>
      </c>
      <c r="F32" s="19">
        <f>+'EJEC GASTOS'!G33</f>
        <v>0</v>
      </c>
      <c r="G32" s="19">
        <f>+'EJEC GASTOS'!H33</f>
        <v>0</v>
      </c>
      <c r="H32" s="19">
        <f>+'EJEC GASTOS'!I33</f>
        <v>0</v>
      </c>
      <c r="I32" s="145">
        <f>+'EJEC GASTOS'!J33</f>
        <v>62552391</v>
      </c>
      <c r="J32" s="141">
        <v>0</v>
      </c>
      <c r="K32" s="147">
        <v>0</v>
      </c>
      <c r="L32" s="147">
        <v>7939327</v>
      </c>
      <c r="M32" s="147">
        <v>7818840</v>
      </c>
      <c r="N32" s="147">
        <v>620000</v>
      </c>
      <c r="O32" s="147">
        <v>16000</v>
      </c>
      <c r="P32" s="147">
        <v>0</v>
      </c>
      <c r="Q32" s="147">
        <v>385000</v>
      </c>
      <c r="R32" s="147">
        <v>0</v>
      </c>
      <c r="S32" s="97">
        <v>5544000</v>
      </c>
      <c r="T32" s="81">
        <v>20114612</v>
      </c>
      <c r="U32" s="81">
        <v>20114612</v>
      </c>
      <c r="V32" s="116">
        <f>SUM(J32:U32)</f>
        <v>62552391</v>
      </c>
      <c r="W32" s="48">
        <f t="shared" si="0"/>
        <v>0</v>
      </c>
      <c r="X32" s="174">
        <f t="shared" si="2"/>
        <v>0</v>
      </c>
      <c r="Y32" s="81">
        <v>20114612</v>
      </c>
    </row>
    <row r="33" spans="2:25" ht="12.75" customHeight="1" thickBot="1">
      <c r="B33" s="254"/>
      <c r="C33" s="257"/>
      <c r="D33" s="258"/>
      <c r="E33" s="258"/>
      <c r="F33" s="258"/>
      <c r="G33" s="258"/>
      <c r="H33" s="258"/>
      <c r="I33" s="259"/>
      <c r="J33" s="176"/>
      <c r="K33" s="169"/>
      <c r="L33" s="169"/>
      <c r="M33" s="169"/>
      <c r="N33" s="169"/>
      <c r="O33" s="169"/>
      <c r="P33" s="182"/>
      <c r="Q33" s="169"/>
      <c r="R33" s="170"/>
      <c r="S33" s="170"/>
      <c r="T33" s="81"/>
      <c r="U33" s="170"/>
      <c r="V33" s="194"/>
      <c r="W33" s="30"/>
      <c r="X33" s="174">
        <f>W33/4</f>
        <v>0</v>
      </c>
      <c r="Y33" s="30"/>
    </row>
    <row r="34" spans="2:26" ht="13.5" thickBot="1">
      <c r="B34" s="66"/>
      <c r="C34" s="157" t="s">
        <v>16</v>
      </c>
      <c r="D34" s="105">
        <f>SUM(D9:D31)</f>
        <v>542862000</v>
      </c>
      <c r="E34" s="105">
        <f>SUM(E9:E31)</f>
        <v>182157000</v>
      </c>
      <c r="F34" s="105">
        <f>SUM(F9:F31)</f>
        <v>7000000</v>
      </c>
      <c r="G34" s="105">
        <f>SUM(G9:G31)</f>
        <v>8500000</v>
      </c>
      <c r="H34" s="158">
        <f>SUM(H9:H31)</f>
        <v>0</v>
      </c>
      <c r="I34" s="98">
        <f>SUM(I9:I33)</f>
        <v>786071391</v>
      </c>
      <c r="J34" s="105">
        <f>SUM(J9:J31)</f>
        <v>0</v>
      </c>
      <c r="K34" s="106">
        <f>SUM(K10:K33)</f>
        <v>19726410</v>
      </c>
      <c r="L34" s="106">
        <f aca="true" t="shared" si="3" ref="L34:R34">SUM(L10:L33)</f>
        <v>70161683</v>
      </c>
      <c r="M34" s="106">
        <f t="shared" si="3"/>
        <v>27777555</v>
      </c>
      <c r="N34" s="106">
        <f t="shared" si="3"/>
        <v>47066949</v>
      </c>
      <c r="O34" s="106">
        <f t="shared" si="3"/>
        <v>28075276</v>
      </c>
      <c r="P34" s="106">
        <f t="shared" si="3"/>
        <v>19426602</v>
      </c>
      <c r="Q34" s="106">
        <f t="shared" si="3"/>
        <v>32516034</v>
      </c>
      <c r="R34" s="106">
        <f t="shared" si="3"/>
        <v>20800707</v>
      </c>
      <c r="S34" s="183">
        <f>SUM(S9:S33)</f>
        <v>49962356</v>
      </c>
      <c r="T34" s="105">
        <f>SUM(T9:T33)</f>
        <v>235278912</v>
      </c>
      <c r="U34" s="183">
        <f>SUM(U9:U33)</f>
        <v>235278907</v>
      </c>
      <c r="V34" s="184">
        <f>SUM(V9:V33)</f>
        <v>786071391</v>
      </c>
      <c r="W34" s="185"/>
      <c r="X34" s="186">
        <f>SUM(X9:X33)</f>
        <v>0</v>
      </c>
      <c r="Y34" s="16">
        <f>SUM(Y9:Y33)</f>
        <v>235278912</v>
      </c>
      <c r="Z34" s="61"/>
    </row>
    <row r="35" spans="2:25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2:25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61">
        <f>+'EJEC GASTOS'!J35</f>
        <v>786071391</v>
      </c>
    </row>
    <row r="37" spans="2:25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6"/>
      <c r="W37" s="17"/>
      <c r="X37" s="17"/>
      <c r="Y37" s="61">
        <f>-V34</f>
        <v>-786071391</v>
      </c>
    </row>
    <row r="38" spans="2:25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61">
        <f>SUM(Y36:Y37)</f>
        <v>0</v>
      </c>
    </row>
    <row r="39" spans="2:25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3:25" ht="12.75">
      <c r="C40" s="45" t="s">
        <v>76</v>
      </c>
      <c r="D40" s="17"/>
      <c r="E40" s="17"/>
      <c r="F40" s="17"/>
      <c r="G40" s="17"/>
      <c r="H40" s="17"/>
      <c r="I40" s="17"/>
      <c r="J40" s="17" t="s">
        <v>75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3:11" ht="12.75">
      <c r="C41" s="45" t="s">
        <v>0</v>
      </c>
      <c r="J41" s="17" t="s">
        <v>30</v>
      </c>
      <c r="K41" s="17"/>
    </row>
    <row r="42" spans="10:11" ht="12.75">
      <c r="J42" s="17" t="s">
        <v>112</v>
      </c>
      <c r="K42" s="17"/>
    </row>
    <row r="44" spans="3:4" ht="12.75">
      <c r="C44" s="45" t="s">
        <v>138</v>
      </c>
      <c r="D44" s="17"/>
    </row>
  </sheetData>
  <sheetProtection/>
  <mergeCells count="13">
    <mergeCell ref="B1:V1"/>
    <mergeCell ref="B2:V2"/>
    <mergeCell ref="B3:V3"/>
    <mergeCell ref="B6:B8"/>
    <mergeCell ref="C6:C8"/>
    <mergeCell ref="J6:U6"/>
    <mergeCell ref="V6:V8"/>
    <mergeCell ref="B4:V4"/>
    <mergeCell ref="E6:H6"/>
    <mergeCell ref="I6:I8"/>
    <mergeCell ref="X6:X8"/>
    <mergeCell ref="W6:W8"/>
    <mergeCell ref="D6:D8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nomina2</dc:creator>
  <cp:keywords/>
  <dc:description/>
  <cp:lastModifiedBy>Pagaduria</cp:lastModifiedBy>
  <cp:lastPrinted>2013-11-21T20:08:41Z</cp:lastPrinted>
  <dcterms:created xsi:type="dcterms:W3CDTF">2009-03-27T20:44:08Z</dcterms:created>
  <dcterms:modified xsi:type="dcterms:W3CDTF">2013-11-21T20:09:20Z</dcterms:modified>
  <cp:category/>
  <cp:version/>
  <cp:contentType/>
  <cp:contentStatus/>
</cp:coreProperties>
</file>